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il\AppData\Local\Packages\microsoft.windowscommunicationsapps_8wekyb3d8bbwe\LocalState\Files\S0\33\Attachments\"/>
    </mc:Choice>
  </mc:AlternateContent>
  <xr:revisionPtr revIDLastSave="0" documentId="13_ncr:1_{C4892163-001F-404B-A4A6-8CEF67DCAB55}" xr6:coauthVersionLast="47" xr6:coauthVersionMax="47" xr10:uidLastSave="{00000000-0000-0000-0000-000000000000}"/>
  <bookViews>
    <workbookView xWindow="-108" yWindow="-108" windowWidth="23256" windowHeight="12456" activeTab="4" xr2:uid="{5E54F8B7-3623-45E3-A515-56A64F666C04}"/>
  </bookViews>
  <sheets>
    <sheet name="Transaksjoner 2021" sheetId="1" r:id="rId1"/>
    <sheet name="Resultat 2021" sheetId="2" r:id="rId2"/>
    <sheet name="Balanse 2021" sheetId="3" r:id="rId3"/>
    <sheet name="BRF regnskap 2022" sheetId="4" r:id="rId4"/>
    <sheet name="regnskap og budsjett 2022" sheetId="5" r:id="rId5"/>
  </sheets>
  <definedNames>
    <definedName name="_xlnm.Print_Area" localSheetId="0">'Transaksjoner 2021'!$A$1:$V$86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5" i="5" l="1"/>
  <c r="BB11" i="5"/>
  <c r="D39" i="5"/>
  <c r="D34" i="5"/>
  <c r="E27" i="5"/>
  <c r="E25" i="5"/>
  <c r="E11" i="5"/>
  <c r="D25" i="5"/>
  <c r="D11" i="5"/>
  <c r="U84" i="1"/>
  <c r="BB27" i="5" l="1"/>
  <c r="D27" i="5"/>
  <c r="V77" i="1"/>
  <c r="V76" i="1"/>
  <c r="V74" i="1"/>
  <c r="V73" i="1"/>
  <c r="V72" i="1"/>
  <c r="V71" i="1"/>
  <c r="D84" i="1"/>
  <c r="C17" i="3"/>
  <c r="P84" i="1" l="1"/>
  <c r="T84" i="1" l="1"/>
  <c r="D20" i="2" s="1"/>
  <c r="V19" i="1" l="1"/>
  <c r="Q84" i="1" l="1"/>
  <c r="R84" i="1"/>
  <c r="I84" i="1"/>
  <c r="V78" i="1"/>
  <c r="S84" i="1"/>
  <c r="B28" i="2" s="1"/>
  <c r="F84" i="1"/>
  <c r="O84" i="1"/>
  <c r="B22" i="2" s="1"/>
  <c r="K84" i="1" l="1"/>
  <c r="B19" i="2" s="1"/>
  <c r="J84" i="1"/>
  <c r="L84" i="1"/>
  <c r="G84" i="1"/>
  <c r="B18" i="2" l="1"/>
  <c r="V80" i="1"/>
  <c r="V79" i="1"/>
  <c r="N84" i="1" l="1"/>
  <c r="M84" i="1"/>
  <c r="V64" i="1"/>
  <c r="V81" i="1"/>
  <c r="V69" i="1"/>
  <c r="V68" i="1"/>
  <c r="V67" i="1"/>
  <c r="V66" i="1"/>
  <c r="V62" i="1"/>
  <c r="V61" i="1"/>
  <c r="V59" i="1"/>
  <c r="V65" i="1"/>
  <c r="V70" i="1"/>
  <c r="V82" i="1"/>
  <c r="V83" i="1"/>
  <c r="V58" i="1"/>
  <c r="V63" i="1"/>
  <c r="E84" i="1"/>
  <c r="H84" i="1" l="1"/>
  <c r="B7" i="2" s="1"/>
  <c r="V60" i="1"/>
  <c r="D28" i="2"/>
  <c r="V75" i="1"/>
  <c r="B23" i="2"/>
  <c r="B14" i="2" l="1"/>
  <c r="B10" i="3"/>
  <c r="B9" i="3"/>
  <c r="C11" i="3"/>
  <c r="C12" i="3" s="1"/>
  <c r="C18" i="3" s="1"/>
  <c r="B21" i="2"/>
  <c r="D21" i="2" s="1"/>
  <c r="C29" i="2"/>
  <c r="B29" i="2"/>
  <c r="D23" i="2"/>
  <c r="D18" i="2"/>
  <c r="D19" i="2"/>
  <c r="B16" i="2"/>
  <c r="D16" i="2" s="1"/>
  <c r="D22" i="2"/>
  <c r="V55" i="1"/>
  <c r="V54" i="1"/>
  <c r="V53" i="1"/>
  <c r="V51" i="1"/>
  <c r="V49" i="1"/>
  <c r="V48" i="1"/>
  <c r="B10" i="2"/>
  <c r="V37" i="1"/>
  <c r="C24" i="2"/>
  <c r="C11" i="2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8" i="1"/>
  <c r="V39" i="1"/>
  <c r="V40" i="1"/>
  <c r="V41" i="1"/>
  <c r="V42" i="1"/>
  <c r="V43" i="1"/>
  <c r="V44" i="1"/>
  <c r="V45" i="1"/>
  <c r="V47" i="1"/>
  <c r="V50" i="1"/>
  <c r="V52" i="1"/>
  <c r="V56" i="1"/>
  <c r="V3" i="1"/>
  <c r="V4" i="1"/>
  <c r="B17" i="3" l="1"/>
  <c r="D29" i="2"/>
  <c r="B15" i="2"/>
  <c r="D15" i="2" s="1"/>
  <c r="B11" i="3"/>
  <c r="B12" i="3" s="1"/>
  <c r="V46" i="1"/>
  <c r="D14" i="2"/>
  <c r="B8" i="2"/>
  <c r="D8" i="2" s="1"/>
  <c r="B9" i="2"/>
  <c r="C25" i="2"/>
  <c r="C31" i="2" s="1"/>
  <c r="B24" i="2" l="1"/>
  <c r="V57" i="1"/>
  <c r="D86" i="1"/>
  <c r="D9" i="2"/>
  <c r="E86" i="1"/>
  <c r="V84" i="1"/>
  <c r="B11" i="2"/>
  <c r="B25" i="2" l="1"/>
  <c r="B31" i="2" s="1"/>
  <c r="D11" i="2"/>
  <c r="D25" i="2" s="1"/>
  <c r="D7" i="2"/>
  <c r="B16" i="3" l="1"/>
  <c r="D31" i="2"/>
  <c r="B18" i="3" l="1"/>
</calcChain>
</file>

<file path=xl/sharedStrings.xml><?xml version="1.0" encoding="utf-8"?>
<sst xmlns="http://schemas.openxmlformats.org/spreadsheetml/2006/main" count="178" uniqueCount="146">
  <si>
    <t>Tekst</t>
  </si>
  <si>
    <t>Bank 1627.34.55314</t>
  </si>
  <si>
    <t>Bank 1627.07.92395</t>
  </si>
  <si>
    <t>Dato</t>
  </si>
  <si>
    <t>IB</t>
  </si>
  <si>
    <t>Bilag</t>
  </si>
  <si>
    <t>Renter</t>
  </si>
  <si>
    <t xml:space="preserve">Fylkeslaget </t>
  </si>
  <si>
    <t>Svøm/trim</t>
  </si>
  <si>
    <t>Møteutgifter</t>
  </si>
  <si>
    <t>Støtte</t>
  </si>
  <si>
    <t>Kontingent</t>
  </si>
  <si>
    <t>Sum</t>
  </si>
  <si>
    <t>Bingo</t>
  </si>
  <si>
    <t>Resultat Bærum Revmatikerforening</t>
  </si>
  <si>
    <t>Regnskapsår:</t>
  </si>
  <si>
    <t>KONTINGENT</t>
  </si>
  <si>
    <t>INNTEKTER BINGO</t>
  </si>
  <si>
    <t>REFUSJON MVA</t>
  </si>
  <si>
    <t>SUM driftsinntekter</t>
  </si>
  <si>
    <t>Driftsinntekter</t>
  </si>
  <si>
    <t>Driftskostnader</t>
  </si>
  <si>
    <t>GAVER/TILSKUDD/STYRETS DISPOSISJON</t>
  </si>
  <si>
    <t>MØTEUTGIFTER</t>
  </si>
  <si>
    <t>EKSTERNE KURS/KONFERANSER</t>
  </si>
  <si>
    <t>FYLKESLAGET</t>
  </si>
  <si>
    <t>REISEKOSTNADER IKKE OPPGPL.</t>
  </si>
  <si>
    <t>REKLAME/ANNONSER/MØTEINFO</t>
  </si>
  <si>
    <t>OMKOSTNINGER</t>
  </si>
  <si>
    <t>Endring</t>
  </si>
  <si>
    <t>SUM driftsresultat</t>
  </si>
  <si>
    <t>SUM driftskostnader</t>
  </si>
  <si>
    <t>Finansinntekt og -kostnad</t>
  </si>
  <si>
    <t>RENTEINNTEKTER BANK</t>
  </si>
  <si>
    <t>Mva refusjon</t>
  </si>
  <si>
    <t>SUM renteinntekter</t>
  </si>
  <si>
    <t>Årsresultat</t>
  </si>
  <si>
    <t>Reise</t>
  </si>
  <si>
    <t>Balanse Bærum Revmatikerforening</t>
  </si>
  <si>
    <t>Eiendeler</t>
  </si>
  <si>
    <t>Omløpsmidler</t>
  </si>
  <si>
    <t>Bankinnskudd</t>
  </si>
  <si>
    <t>Høyrentekonto</t>
  </si>
  <si>
    <t>Egenkapital og gjeld</t>
  </si>
  <si>
    <t>Egenkapital</t>
  </si>
  <si>
    <t>SUM Bankinnskudd</t>
  </si>
  <si>
    <t>Sum Omløpsmidler/Eiendeler</t>
  </si>
  <si>
    <t>Sum Egenkapital og Gjeld</t>
  </si>
  <si>
    <t>Omkostninger</t>
  </si>
  <si>
    <t>Renter høyrente</t>
  </si>
  <si>
    <t>SVØM/TRIM</t>
  </si>
  <si>
    <t>Porto/kontorutg/postboksleie</t>
  </si>
  <si>
    <t>KURS</t>
  </si>
  <si>
    <t>Kurs</t>
  </si>
  <si>
    <t>KONTOR/REGNSKAP/PORTO/POSTBOKS</t>
  </si>
  <si>
    <t>Gaver til styrets disp</t>
  </si>
  <si>
    <t xml:space="preserve"> Trykking møteinfo</t>
  </si>
  <si>
    <t>Regnskap, Ekst bistand mv.</t>
  </si>
  <si>
    <t>Bassengtrening/pilates</t>
  </si>
  <si>
    <t>BASSENGTRENING/PILATES</t>
  </si>
  <si>
    <t>Regnskap Bærum Revmatikerforening 2021</t>
  </si>
  <si>
    <t>Regnskapsår: 2021</t>
  </si>
  <si>
    <t>Utbet Martina Hansens hostpital, Sosionomavdeling</t>
  </si>
  <si>
    <t>Innbet Sandvika Bingo</t>
  </si>
  <si>
    <t>Innbet BRF overføring konto</t>
  </si>
  <si>
    <t>Utbet Id Musikk AS</t>
  </si>
  <si>
    <t>Posten Norge -  leie av postboks</t>
  </si>
  <si>
    <t>Utbet Astrid Storstrøm</t>
  </si>
  <si>
    <t>Utbet Astrid Storstrøm - sommeravslutning og styremøte</t>
  </si>
  <si>
    <t>Innbet Turid Kock</t>
  </si>
  <si>
    <t>Innbet Wenche Synøve Wiig</t>
  </si>
  <si>
    <t>Innbet Jørgen Andreas Jørgenson</t>
  </si>
  <si>
    <t>Innbet Per Kristian Wangen</t>
  </si>
  <si>
    <t>Innbet Forsvarets Personellservice</t>
  </si>
  <si>
    <t>Innbet Eli-Kristin Johannesen</t>
  </si>
  <si>
    <t>Innbet Liv Merete Bergstrøm</t>
  </si>
  <si>
    <t>Innbet Kjærlaug Signora Nilsen</t>
  </si>
  <si>
    <t>Innbet Inger Johannesen</t>
  </si>
  <si>
    <t>Innbet Ann Brith Songe-Møller</t>
  </si>
  <si>
    <t>Innbet Astrid Storstrøm</t>
  </si>
  <si>
    <t>Innbet Maria Isabel Corral Blanco</t>
  </si>
  <si>
    <t>Innbet Elin Mathisen</t>
  </si>
  <si>
    <t>Innbet Hanne Christoffersen Bakke</t>
  </si>
  <si>
    <t>Utbet Maria Isobel Corral-Blanco, tilbakebetaling trim</t>
  </si>
  <si>
    <t>Utbet Helen Falch Horvel, tilbakebetaling trim</t>
  </si>
  <si>
    <t>Utbet Eli-Kristin Johannesen, tilbakebetaling trim</t>
  </si>
  <si>
    <t>Utbet Inger Johannesen, tilbakebetaling trim</t>
  </si>
  <si>
    <t>Utbet Jørgen Jørgenson, tilbakebetaling trim</t>
  </si>
  <si>
    <t>Utbet Jorun Greta Jørgenson</t>
  </si>
  <si>
    <t>Utbet Bjørn Songe-Møller</t>
  </si>
  <si>
    <t>Innbet Tormod Knut Berg</t>
  </si>
  <si>
    <t>Innbet Satgunarany Nagarajah</t>
  </si>
  <si>
    <t>Innbet Wivian Røste</t>
  </si>
  <si>
    <t>Utbet NRF - landsmøte/årsmøte 2021</t>
  </si>
  <si>
    <t>Utbet NRF - utsending av SMS</t>
  </si>
  <si>
    <t>Utbet Bærum kommune - leie av svømmehall</t>
  </si>
  <si>
    <t>Utbet Elisabeth Rødland - servering valgmøte 13.12</t>
  </si>
  <si>
    <t>Utbet Astrid Storstrøm - blomst til Ann Brith</t>
  </si>
  <si>
    <t>Utbet Astrid Storstrøm - styremøte og julebord 07.12</t>
  </si>
  <si>
    <t>Utbet Eva Aarbu Henriksen - styremøte 13.10</t>
  </si>
  <si>
    <t>Utbet Astrid Storstrøm - gavekort til Bjørn Songe-Møller</t>
  </si>
  <si>
    <t>Utbet Astrid Storstrøm - blomst til styremøte hos Elin</t>
  </si>
  <si>
    <t>Utbet Anne Brith Songe-Møller - mat møte</t>
  </si>
  <si>
    <t>Utbet Vigdis Fenes - svøm/trim</t>
  </si>
  <si>
    <t>Utbet Astrid Storstrøm - gavekort Elin og Jon</t>
  </si>
  <si>
    <t>Utbet NRF - årsmøte 2020</t>
  </si>
  <si>
    <t>Utbet Elin Mathisen - blomster til Bjørn Snge-Møller</t>
  </si>
  <si>
    <t>Utbet Budstikka - annonse</t>
  </si>
  <si>
    <t>Utbet Kristin Holmen Skofsrud - regnskap</t>
  </si>
  <si>
    <t>Utbet NRF - fylkessekretær 2020</t>
  </si>
  <si>
    <t>Utbet Astrid Storstrøm - blomster til Elin og Vigdis</t>
  </si>
  <si>
    <t>Innbet Helen Falch Horvel</t>
  </si>
  <si>
    <t>Innbet NRF - kontigentrefusjon</t>
  </si>
  <si>
    <t>Posten Norge - innbetaling oppsigelse av postboks</t>
  </si>
  <si>
    <t>Utbet Sesilie Olava Øie - for pilates 2020</t>
  </si>
  <si>
    <t>Innbet Vigdis Fenes, innbetaling medlemmer bassengtrening</t>
  </si>
  <si>
    <t>Bærum revmatikerforening 2022</t>
  </si>
  <si>
    <t>tekst</t>
  </si>
  <si>
    <t>konto</t>
  </si>
  <si>
    <t>nr og navn</t>
  </si>
  <si>
    <t>Inntekter</t>
  </si>
  <si>
    <t>bassengtrening</t>
  </si>
  <si>
    <t>kontingent refusjon NRF</t>
  </si>
  <si>
    <t>Refusjon MVA</t>
  </si>
  <si>
    <t>renteinntekter</t>
  </si>
  <si>
    <t>Kontorutgifter</t>
  </si>
  <si>
    <t>Gaver, tilskudd</t>
  </si>
  <si>
    <t>Eksterne kurs/konferanser</t>
  </si>
  <si>
    <t>Fylkeslaget</t>
  </si>
  <si>
    <t>Kultur, turer</t>
  </si>
  <si>
    <t>Reiseutgifter, ikke oppg.pl.</t>
  </si>
  <si>
    <t>Reklame, medlemsinfo</t>
  </si>
  <si>
    <t>Diverse omkostninger</t>
  </si>
  <si>
    <t>gaver</t>
  </si>
  <si>
    <t>Årsresulttat</t>
  </si>
  <si>
    <t>Bank drift</t>
  </si>
  <si>
    <t>Bank rente</t>
  </si>
  <si>
    <t>Årsresultat 2022</t>
  </si>
  <si>
    <t>Regnskap 2022</t>
  </si>
  <si>
    <t>Budsjett 2022</t>
  </si>
  <si>
    <t>Budsjett 2023</t>
  </si>
  <si>
    <t xml:space="preserve">Basseng og trening i sal </t>
  </si>
  <si>
    <t>regnskap og budsjett 2022 og budsjett 2023</t>
  </si>
  <si>
    <t xml:space="preserve">Bærum revmatikerforening </t>
  </si>
  <si>
    <t>Konto</t>
  </si>
  <si>
    <t>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</si>
</sst>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4" fontId="0" fillId="0" borderId="0" xfId="0" applyNumberFormat="1"/>
    <xf numFmtId="16" fontId="0" fillId="0" borderId="0" xfId="0" applyNumberFormat="1"/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2" fillId="0" borderId="2" xfId="0" applyFont="1" applyBorder="1"/>
    <xf numFmtId="43" fontId="0" fillId="0" borderId="1" xfId="0" applyNumberFormat="1" applyBorder="1"/>
    <xf numFmtId="43" fontId="2" fillId="0" borderId="2" xfId="1" applyFont="1" applyBorder="1"/>
    <xf numFmtId="43" fontId="0" fillId="0" borderId="1" xfId="1" applyFont="1" applyBorder="1"/>
    <xf numFmtId="9" fontId="0" fillId="0" borderId="0" xfId="2" applyFont="1"/>
    <xf numFmtId="9" fontId="2" fillId="0" borderId="1" xfId="2" applyFont="1" applyBorder="1"/>
    <xf numFmtId="9" fontId="0" fillId="0" borderId="1" xfId="2" applyFont="1" applyBorder="1"/>
    <xf numFmtId="0" fontId="2" fillId="0" borderId="3" xfId="0" applyFont="1" applyBorder="1"/>
    <xf numFmtId="43" fontId="2" fillId="0" borderId="3" xfId="1" applyFont="1" applyBorder="1"/>
    <xf numFmtId="0" fontId="6" fillId="0" borderId="0" xfId="0" applyFont="1"/>
    <xf numFmtId="43" fontId="2" fillId="0" borderId="0" xfId="0" applyNumberFormat="1" applyFont="1"/>
    <xf numFmtId="43" fontId="2" fillId="0" borderId="2" xfId="0" applyNumberFormat="1" applyFont="1" applyBorder="1"/>
    <xf numFmtId="43" fontId="7" fillId="0" borderId="0" xfId="0" applyNumberFormat="1" applyFont="1"/>
    <xf numFmtId="2" fontId="0" fillId="0" borderId="0" xfId="0" applyNumberFormat="1"/>
    <xf numFmtId="43" fontId="8" fillId="0" borderId="0" xfId="1" applyFon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2" fillId="0" borderId="1" xfId="1" applyFont="1" applyBorder="1"/>
    <xf numFmtId="43" fontId="1" fillId="0" borderId="0" xfId="1" applyFont="1" applyFill="1"/>
    <xf numFmtId="43" fontId="8" fillId="0" borderId="0" xfId="1" applyFont="1" applyFill="1"/>
    <xf numFmtId="14" fontId="2" fillId="0" borderId="0" xfId="0" applyNumberFormat="1" applyFont="1"/>
    <xf numFmtId="43" fontId="7" fillId="0" borderId="0" xfId="1" applyFont="1" applyFill="1"/>
    <xf numFmtId="43" fontId="2" fillId="0" borderId="0" xfId="1" applyFont="1" applyFill="1"/>
    <xf numFmtId="43" fontId="0" fillId="0" borderId="1" xfId="1" applyFont="1" applyFill="1" applyBorder="1"/>
    <xf numFmtId="0" fontId="9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43" fontId="10" fillId="0" borderId="4" xfId="1" applyFont="1" applyBorder="1"/>
    <xf numFmtId="43" fontId="11" fillId="0" borderId="4" xfId="1" applyFont="1" applyBorder="1"/>
    <xf numFmtId="14" fontId="11" fillId="0" borderId="4" xfId="0" applyNumberFormat="1" applyFont="1" applyBorder="1"/>
    <xf numFmtId="43" fontId="11" fillId="0" borderId="4" xfId="0" applyNumberFormat="1" applyFont="1" applyBorder="1"/>
    <xf numFmtId="43" fontId="12" fillId="0" borderId="4" xfId="0" applyNumberFormat="1" applyFont="1" applyBorder="1"/>
    <xf numFmtId="4" fontId="10" fillId="0" borderId="4" xfId="0" applyNumberFormat="1" applyFont="1" applyBorder="1"/>
    <xf numFmtId="4" fontId="10" fillId="0" borderId="4" xfId="1" applyNumberFormat="1" applyFont="1" applyBorder="1"/>
    <xf numFmtId="4" fontId="11" fillId="0" borderId="4" xfId="1" applyNumberFormat="1" applyFont="1" applyBorder="1"/>
    <xf numFmtId="4" fontId="11" fillId="0" borderId="4" xfId="0" applyNumberFormat="1" applyFont="1" applyBorder="1"/>
    <xf numFmtId="43" fontId="12" fillId="0" borderId="4" xfId="1" applyFont="1" applyBorder="1"/>
    <xf numFmtId="0" fontId="13" fillId="0" borderId="4" xfId="0" applyFont="1" applyBorder="1"/>
    <xf numFmtId="0" fontId="14" fillId="0" borderId="4" xfId="0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9D533-967D-412C-A992-18FA70C67A49}">
  <sheetPr>
    <pageSetUpPr fitToPage="1"/>
  </sheetPr>
  <dimension ref="A1:V86"/>
  <sheetViews>
    <sheetView zoomScale="140" zoomScaleNormal="100" workbookViewId="0">
      <pane xSplit="4" ySplit="2" topLeftCell="O3" activePane="bottomRight" state="frozen"/>
      <selection activeCell="A21" sqref="A21"/>
      <selection pane="topRight" activeCell="A21" sqref="A21"/>
      <selection pane="bottomLeft" activeCell="A21" sqref="A21"/>
      <selection pane="bottomRight" activeCell="A3" sqref="A3:XFD3"/>
    </sheetView>
  </sheetViews>
  <sheetFormatPr baseColWidth="10" defaultRowHeight="14.4" x14ac:dyDescent="0.3"/>
  <cols>
    <col min="2" max="2" width="6.77734375" customWidth="1"/>
    <col min="3" max="3" width="43.77734375" customWidth="1"/>
    <col min="4" max="4" width="19.109375" style="3" customWidth="1"/>
    <col min="5" max="5" width="17.44140625" style="3" customWidth="1"/>
    <col min="6" max="6" width="12.109375" style="3" customWidth="1"/>
    <col min="7" max="7" width="11.44140625" style="3" customWidth="1"/>
    <col min="8" max="8" width="13.44140625" style="3" customWidth="1"/>
    <col min="9" max="9" width="0.33203125" style="3" customWidth="1"/>
    <col min="12" max="12" width="12.44140625" customWidth="1"/>
    <col min="14" max="14" width="13.44140625" customWidth="1"/>
    <col min="15" max="15" width="10.77734375" customWidth="1"/>
    <col min="16" max="16" width="11.33203125" customWidth="1"/>
    <col min="17" max="18" width="0.44140625" customWidth="1"/>
    <col min="19" max="19" width="7.109375" customWidth="1"/>
    <col min="20" max="20" width="0.6640625" customWidth="1"/>
    <col min="21" max="21" width="11.77734375" customWidth="1"/>
  </cols>
  <sheetData>
    <row r="1" spans="1:22" ht="18" x14ac:dyDescent="0.35">
      <c r="C1" s="9" t="s">
        <v>60</v>
      </c>
    </row>
    <row r="2" spans="1:22" ht="43.2" x14ac:dyDescent="0.3">
      <c r="A2" t="s">
        <v>3</v>
      </c>
      <c r="B2" t="s">
        <v>5</v>
      </c>
      <c r="C2" t="s">
        <v>0</v>
      </c>
      <c r="D2" s="3" t="s">
        <v>1</v>
      </c>
      <c r="E2" s="3" t="s">
        <v>2</v>
      </c>
      <c r="F2" s="3" t="s">
        <v>11</v>
      </c>
      <c r="G2" s="3" t="s">
        <v>13</v>
      </c>
      <c r="H2" s="28" t="s">
        <v>58</v>
      </c>
      <c r="I2" s="3" t="s">
        <v>34</v>
      </c>
      <c r="J2" t="s">
        <v>7</v>
      </c>
      <c r="K2" t="s">
        <v>8</v>
      </c>
      <c r="L2" s="27" t="s">
        <v>55</v>
      </c>
      <c r="M2" t="s">
        <v>9</v>
      </c>
      <c r="N2" s="27" t="s">
        <v>51</v>
      </c>
      <c r="O2" s="27" t="s">
        <v>56</v>
      </c>
      <c r="P2" s="27" t="s">
        <v>57</v>
      </c>
      <c r="Q2" t="s">
        <v>10</v>
      </c>
      <c r="R2" t="s">
        <v>37</v>
      </c>
      <c r="S2" t="s">
        <v>6</v>
      </c>
      <c r="T2" t="s">
        <v>53</v>
      </c>
      <c r="U2" t="s">
        <v>48</v>
      </c>
      <c r="V2" t="s">
        <v>12</v>
      </c>
    </row>
    <row r="3" spans="1:22" ht="16.2" x14ac:dyDescent="0.45">
      <c r="A3" s="1">
        <v>44197</v>
      </c>
      <c r="B3" s="1"/>
      <c r="C3" t="s">
        <v>4</v>
      </c>
      <c r="D3" s="31">
        <v>44124.21</v>
      </c>
      <c r="E3" s="31">
        <v>410618.84</v>
      </c>
      <c r="L3" s="4"/>
      <c r="U3" s="4"/>
      <c r="V3" s="4">
        <f t="shared" ref="V3:V33" si="0">SUM(D3:U3)</f>
        <v>454743.05000000005</v>
      </c>
    </row>
    <row r="4" spans="1:22" x14ac:dyDescent="0.3">
      <c r="A4" s="2">
        <v>44565</v>
      </c>
      <c r="B4">
        <v>1</v>
      </c>
      <c r="C4" t="s">
        <v>48</v>
      </c>
      <c r="D4" s="5">
        <v>-25</v>
      </c>
      <c r="E4" s="5"/>
      <c r="F4" s="5"/>
      <c r="G4" s="5"/>
      <c r="H4" s="5"/>
      <c r="I4" s="5"/>
      <c r="U4" s="4">
        <v>25</v>
      </c>
      <c r="V4" s="4">
        <f t="shared" si="0"/>
        <v>0</v>
      </c>
    </row>
    <row r="5" spans="1:22" x14ac:dyDescent="0.3">
      <c r="A5" s="2">
        <v>44576</v>
      </c>
      <c r="B5">
        <v>2</v>
      </c>
      <c r="C5" t="s">
        <v>66</v>
      </c>
      <c r="D5" s="5">
        <v>-2000</v>
      </c>
      <c r="E5" s="5"/>
      <c r="F5" s="5"/>
      <c r="G5" s="5"/>
      <c r="H5" s="5"/>
      <c r="I5" s="5"/>
      <c r="K5" s="4"/>
      <c r="L5" s="4"/>
      <c r="N5">
        <v>2000</v>
      </c>
      <c r="V5" s="4">
        <f t="shared" si="0"/>
        <v>0</v>
      </c>
    </row>
    <row r="6" spans="1:22" ht="15" customHeight="1" x14ac:dyDescent="0.3">
      <c r="A6" s="2">
        <v>44576</v>
      </c>
      <c r="B6">
        <v>3</v>
      </c>
      <c r="C6" t="s">
        <v>62</v>
      </c>
      <c r="D6" s="5"/>
      <c r="E6" s="5">
        <v>-25000</v>
      </c>
      <c r="F6" s="5"/>
      <c r="G6" s="5"/>
      <c r="H6" s="5"/>
      <c r="I6" s="5"/>
      <c r="J6" s="4"/>
      <c r="L6">
        <v>25000</v>
      </c>
      <c r="V6" s="4">
        <f t="shared" si="0"/>
        <v>0</v>
      </c>
    </row>
    <row r="7" spans="1:22" x14ac:dyDescent="0.3">
      <c r="A7" s="2">
        <v>44582</v>
      </c>
      <c r="B7">
        <v>4</v>
      </c>
      <c r="C7" t="s">
        <v>113</v>
      </c>
      <c r="D7" s="5">
        <v>2000</v>
      </c>
      <c r="E7" s="5"/>
      <c r="F7" s="5"/>
      <c r="G7" s="5"/>
      <c r="H7" s="5"/>
      <c r="I7" s="5"/>
      <c r="J7" s="4"/>
      <c r="L7" s="4"/>
      <c r="N7">
        <v>-2000</v>
      </c>
      <c r="V7" s="4">
        <f t="shared" si="0"/>
        <v>0</v>
      </c>
    </row>
    <row r="8" spans="1:22" x14ac:dyDescent="0.3">
      <c r="A8" s="2">
        <v>44590</v>
      </c>
      <c r="B8">
        <v>5</v>
      </c>
      <c r="C8" t="s">
        <v>109</v>
      </c>
      <c r="D8" s="5">
        <v>-7689</v>
      </c>
      <c r="E8" s="5"/>
      <c r="F8" s="5"/>
      <c r="G8" s="5"/>
      <c r="H8" s="5"/>
      <c r="I8" s="5"/>
      <c r="J8">
        <v>7689</v>
      </c>
      <c r="M8" s="4"/>
      <c r="N8" s="4"/>
      <c r="U8" s="4"/>
      <c r="V8" s="4">
        <f t="shared" si="0"/>
        <v>0</v>
      </c>
    </row>
    <row r="9" spans="1:22" x14ac:dyDescent="0.3">
      <c r="A9" s="2">
        <v>44593</v>
      </c>
      <c r="B9">
        <v>6</v>
      </c>
      <c r="C9" t="s">
        <v>48</v>
      </c>
      <c r="D9" s="5">
        <v>-31</v>
      </c>
      <c r="E9" s="5"/>
      <c r="F9" s="5"/>
      <c r="G9" s="5"/>
      <c r="H9" s="5"/>
      <c r="I9" s="5"/>
      <c r="L9" s="4"/>
      <c r="M9" s="4"/>
      <c r="U9">
        <v>31</v>
      </c>
      <c r="V9" s="4">
        <f t="shared" si="0"/>
        <v>0</v>
      </c>
    </row>
    <row r="10" spans="1:22" x14ac:dyDescent="0.3">
      <c r="A10" s="2">
        <v>44602</v>
      </c>
      <c r="B10">
        <v>7</v>
      </c>
      <c r="C10" t="s">
        <v>108</v>
      </c>
      <c r="D10" s="5">
        <v>-5000</v>
      </c>
      <c r="E10" s="5"/>
      <c r="F10" s="5"/>
      <c r="G10" s="5"/>
      <c r="H10" s="5"/>
      <c r="I10" s="5"/>
      <c r="M10" s="4"/>
      <c r="P10">
        <v>5000</v>
      </c>
      <c r="V10" s="4">
        <f>SUM(D10:U10)</f>
        <v>0</v>
      </c>
    </row>
    <row r="11" spans="1:22" x14ac:dyDescent="0.3">
      <c r="A11" s="2">
        <v>44604</v>
      </c>
      <c r="B11">
        <v>8</v>
      </c>
      <c r="C11" t="s">
        <v>107</v>
      </c>
      <c r="D11" s="5">
        <v>-1993.75</v>
      </c>
      <c r="E11" s="5"/>
      <c r="F11" s="5"/>
      <c r="G11" s="5"/>
      <c r="H11" s="5"/>
      <c r="I11" s="5"/>
      <c r="N11" s="4"/>
      <c r="O11">
        <v>1993.75</v>
      </c>
      <c r="V11" s="4">
        <f t="shared" si="0"/>
        <v>0</v>
      </c>
    </row>
    <row r="12" spans="1:22" x14ac:dyDescent="0.3">
      <c r="A12" s="2">
        <v>44621</v>
      </c>
      <c r="B12">
        <v>9</v>
      </c>
      <c r="C12" t="s">
        <v>48</v>
      </c>
      <c r="D12" s="5">
        <v>-25</v>
      </c>
      <c r="E12" s="5"/>
      <c r="F12" s="5"/>
      <c r="G12" s="5"/>
      <c r="H12" s="5"/>
      <c r="I12" s="5"/>
      <c r="U12" s="4">
        <v>25</v>
      </c>
      <c r="V12" s="4">
        <f t="shared" si="0"/>
        <v>0</v>
      </c>
    </row>
    <row r="13" spans="1:22" x14ac:dyDescent="0.3">
      <c r="A13" s="2">
        <v>44632</v>
      </c>
      <c r="B13">
        <v>10</v>
      </c>
      <c r="C13" t="s">
        <v>107</v>
      </c>
      <c r="D13" s="5">
        <v>-1800</v>
      </c>
      <c r="E13" s="5"/>
      <c r="F13" s="5"/>
      <c r="G13" s="5"/>
      <c r="H13" s="5"/>
      <c r="I13" s="5"/>
      <c r="M13" s="4"/>
      <c r="O13">
        <v>1800</v>
      </c>
      <c r="V13" s="4">
        <f t="shared" si="0"/>
        <v>0</v>
      </c>
    </row>
    <row r="14" spans="1:22" x14ac:dyDescent="0.3">
      <c r="A14" s="2">
        <v>44641</v>
      </c>
      <c r="B14">
        <v>11</v>
      </c>
      <c r="C14" t="s">
        <v>106</v>
      </c>
      <c r="D14" s="5">
        <v>-179.8</v>
      </c>
      <c r="E14" s="5"/>
      <c r="F14" s="5"/>
      <c r="G14" s="5"/>
      <c r="H14" s="5"/>
      <c r="I14" s="5"/>
      <c r="J14" s="4"/>
      <c r="L14">
        <v>179.8</v>
      </c>
      <c r="M14" s="4"/>
      <c r="V14" s="4">
        <f t="shared" si="0"/>
        <v>0</v>
      </c>
    </row>
    <row r="15" spans="1:22" x14ac:dyDescent="0.3">
      <c r="A15" s="2">
        <v>44651</v>
      </c>
      <c r="B15">
        <v>12</v>
      </c>
      <c r="C15" t="s">
        <v>94</v>
      </c>
      <c r="D15" s="5">
        <v>-552</v>
      </c>
      <c r="E15" s="5"/>
      <c r="F15" s="5"/>
      <c r="G15" s="5"/>
      <c r="H15" s="5"/>
      <c r="I15" s="5"/>
      <c r="J15" s="4"/>
      <c r="N15" s="4">
        <v>552</v>
      </c>
      <c r="V15" s="4">
        <f t="shared" si="0"/>
        <v>0</v>
      </c>
    </row>
    <row r="16" spans="1:22" x14ac:dyDescent="0.3">
      <c r="A16" s="2">
        <v>44657</v>
      </c>
      <c r="B16">
        <v>13</v>
      </c>
      <c r="C16" t="s">
        <v>48</v>
      </c>
      <c r="D16" s="5">
        <v>-25</v>
      </c>
      <c r="E16" s="5"/>
      <c r="F16" s="5"/>
      <c r="G16" s="5"/>
      <c r="H16" s="5"/>
      <c r="I16" s="5"/>
      <c r="M16" s="4"/>
      <c r="N16" s="4"/>
      <c r="U16">
        <v>25</v>
      </c>
      <c r="V16" s="4">
        <f t="shared" si="0"/>
        <v>0</v>
      </c>
    </row>
    <row r="17" spans="1:22" x14ac:dyDescent="0.3">
      <c r="A17" s="2">
        <v>44665</v>
      </c>
      <c r="B17">
        <v>14</v>
      </c>
      <c r="C17" t="s">
        <v>63</v>
      </c>
      <c r="D17" s="5"/>
      <c r="E17" s="5">
        <v>1344</v>
      </c>
      <c r="F17" s="5"/>
      <c r="G17" s="5">
        <v>-1344</v>
      </c>
      <c r="H17" s="5"/>
      <c r="I17" s="5"/>
      <c r="L17" s="4"/>
      <c r="M17" s="4"/>
      <c r="V17" s="4">
        <f t="shared" si="0"/>
        <v>0</v>
      </c>
    </row>
    <row r="18" spans="1:22" x14ac:dyDescent="0.3">
      <c r="A18" s="2">
        <v>44684</v>
      </c>
      <c r="B18">
        <v>15</v>
      </c>
      <c r="C18" t="s">
        <v>48</v>
      </c>
      <c r="D18" s="5">
        <v>-25</v>
      </c>
      <c r="E18" s="5"/>
      <c r="F18" s="5"/>
      <c r="G18" s="5"/>
      <c r="H18" s="5"/>
      <c r="I18" s="5"/>
      <c r="M18" s="4"/>
      <c r="U18">
        <v>25</v>
      </c>
      <c r="V18" s="4">
        <f t="shared" si="0"/>
        <v>0</v>
      </c>
    </row>
    <row r="19" spans="1:22" x14ac:dyDescent="0.3">
      <c r="A19" s="2">
        <v>44691</v>
      </c>
      <c r="B19">
        <v>16</v>
      </c>
      <c r="C19" t="s">
        <v>105</v>
      </c>
      <c r="D19" s="5">
        <v>-1505</v>
      </c>
      <c r="E19" s="5"/>
      <c r="F19" s="5"/>
      <c r="G19" s="5"/>
      <c r="H19" s="5"/>
      <c r="I19" s="5"/>
      <c r="J19">
        <v>1505</v>
      </c>
      <c r="M19" s="4"/>
      <c r="U19" s="4"/>
      <c r="V19" s="4">
        <f t="shared" si="0"/>
        <v>0</v>
      </c>
    </row>
    <row r="20" spans="1:22" x14ac:dyDescent="0.3">
      <c r="A20" s="2">
        <v>44713</v>
      </c>
      <c r="B20">
        <v>17</v>
      </c>
      <c r="C20" t="s">
        <v>64</v>
      </c>
      <c r="D20" s="5">
        <v>10000</v>
      </c>
      <c r="E20" s="5">
        <v>-10000</v>
      </c>
      <c r="F20" s="5"/>
      <c r="G20" s="5"/>
      <c r="H20" s="5"/>
      <c r="I20" s="5"/>
      <c r="M20" s="4"/>
      <c r="P20" s="4"/>
      <c r="V20" s="4">
        <f t="shared" si="0"/>
        <v>0</v>
      </c>
    </row>
    <row r="21" spans="1:22" x14ac:dyDescent="0.3">
      <c r="A21" s="2">
        <v>44713</v>
      </c>
      <c r="B21">
        <v>18</v>
      </c>
      <c r="C21" t="s">
        <v>48</v>
      </c>
      <c r="D21" s="5">
        <v>-25</v>
      </c>
      <c r="E21" s="5"/>
      <c r="F21" s="5"/>
      <c r="G21" s="5"/>
      <c r="H21" s="5"/>
      <c r="I21" s="5"/>
      <c r="M21" s="4"/>
      <c r="U21" s="4">
        <v>25</v>
      </c>
      <c r="V21" s="4">
        <f t="shared" si="0"/>
        <v>0</v>
      </c>
    </row>
    <row r="22" spans="1:22" x14ac:dyDescent="0.3">
      <c r="A22" s="2">
        <v>44713</v>
      </c>
      <c r="B22">
        <v>19</v>
      </c>
      <c r="C22" t="s">
        <v>104</v>
      </c>
      <c r="D22" s="5">
        <v>-1000</v>
      </c>
      <c r="E22" s="5"/>
      <c r="F22" s="5"/>
      <c r="G22" s="5"/>
      <c r="H22" s="5"/>
      <c r="I22" s="5"/>
      <c r="L22" s="4">
        <v>1000</v>
      </c>
      <c r="M22" s="4"/>
      <c r="P22" s="4"/>
      <c r="V22" s="4">
        <f t="shared" si="0"/>
        <v>0</v>
      </c>
    </row>
    <row r="23" spans="1:22" x14ac:dyDescent="0.3">
      <c r="A23" s="2">
        <v>44730</v>
      </c>
      <c r="B23">
        <v>20</v>
      </c>
      <c r="C23" t="s">
        <v>68</v>
      </c>
      <c r="D23" s="5">
        <v>-6600</v>
      </c>
      <c r="E23" s="5"/>
      <c r="F23" s="5"/>
      <c r="G23" s="5"/>
      <c r="H23" s="5"/>
      <c r="I23" s="5"/>
      <c r="J23" s="4"/>
      <c r="M23" s="4">
        <v>6600</v>
      </c>
      <c r="P23" s="4"/>
      <c r="V23" s="4">
        <f t="shared" si="0"/>
        <v>0</v>
      </c>
    </row>
    <row r="24" spans="1:22" x14ac:dyDescent="0.3">
      <c r="A24" s="2">
        <v>44740</v>
      </c>
      <c r="B24">
        <v>21</v>
      </c>
      <c r="C24" t="s">
        <v>69</v>
      </c>
      <c r="D24" s="5">
        <v>900</v>
      </c>
      <c r="H24">
        <v>-900</v>
      </c>
      <c r="M24" s="4"/>
      <c r="U24" s="4"/>
      <c r="V24" s="4">
        <f t="shared" si="0"/>
        <v>0</v>
      </c>
    </row>
    <row r="25" spans="1:22" x14ac:dyDescent="0.3">
      <c r="A25" s="2">
        <v>44741</v>
      </c>
      <c r="B25">
        <v>22</v>
      </c>
      <c r="C25" t="s">
        <v>70</v>
      </c>
      <c r="D25" s="5">
        <v>900</v>
      </c>
      <c r="H25">
        <v>-900</v>
      </c>
      <c r="M25" s="4"/>
      <c r="O25" s="4"/>
      <c r="U25" s="4"/>
      <c r="V25" s="4">
        <f t="shared" si="0"/>
        <v>0</v>
      </c>
    </row>
    <row r="26" spans="1:22" x14ac:dyDescent="0.3">
      <c r="A26" s="2">
        <v>44742</v>
      </c>
      <c r="B26">
        <v>23</v>
      </c>
      <c r="C26" t="s">
        <v>71</v>
      </c>
      <c r="D26" s="5">
        <v>1425</v>
      </c>
      <c r="H26">
        <v>-1425</v>
      </c>
      <c r="J26" s="4"/>
      <c r="M26" s="4"/>
      <c r="N26" s="4"/>
      <c r="V26" s="4">
        <f t="shared" si="0"/>
        <v>0</v>
      </c>
    </row>
    <row r="27" spans="1:22" x14ac:dyDescent="0.3">
      <c r="A27" s="2">
        <v>44743</v>
      </c>
      <c r="B27">
        <v>24</v>
      </c>
      <c r="C27" t="s">
        <v>48</v>
      </c>
      <c r="D27" s="5">
        <v>-25</v>
      </c>
      <c r="E27" s="5"/>
      <c r="F27" s="5"/>
      <c r="G27" s="5"/>
      <c r="H27" s="5"/>
      <c r="I27" s="5"/>
      <c r="M27" s="4"/>
      <c r="U27" s="4">
        <v>25</v>
      </c>
      <c r="V27" s="4">
        <f t="shared" si="0"/>
        <v>0</v>
      </c>
    </row>
    <row r="28" spans="1:22" x14ac:dyDescent="0.3">
      <c r="A28" s="2">
        <v>44746</v>
      </c>
      <c r="B28">
        <v>25</v>
      </c>
      <c r="C28" t="s">
        <v>72</v>
      </c>
      <c r="D28" s="5">
        <v>900</v>
      </c>
      <c r="E28" s="5"/>
      <c r="F28" s="5"/>
      <c r="G28" s="5"/>
      <c r="H28">
        <v>-900</v>
      </c>
      <c r="I28" s="5"/>
      <c r="L28" s="4"/>
      <c r="N28" s="4"/>
      <c r="O28" s="4"/>
      <c r="V28" s="4">
        <f t="shared" si="0"/>
        <v>0</v>
      </c>
    </row>
    <row r="29" spans="1:22" x14ac:dyDescent="0.3">
      <c r="A29" s="2">
        <v>44756</v>
      </c>
      <c r="B29">
        <v>26</v>
      </c>
      <c r="C29" t="s">
        <v>73</v>
      </c>
      <c r="D29" s="5">
        <v>1425</v>
      </c>
      <c r="E29" s="5"/>
      <c r="F29" s="5"/>
      <c r="G29" s="5"/>
      <c r="H29" s="5">
        <v>-1425</v>
      </c>
      <c r="I29" s="5"/>
      <c r="O29" s="4"/>
      <c r="P29" s="4"/>
      <c r="V29" s="4">
        <f t="shared" si="0"/>
        <v>0</v>
      </c>
    </row>
    <row r="30" spans="1:22" x14ac:dyDescent="0.3">
      <c r="A30" s="2">
        <v>44761</v>
      </c>
      <c r="B30">
        <v>27</v>
      </c>
      <c r="C30" t="s">
        <v>74</v>
      </c>
      <c r="D30" s="5">
        <v>1425</v>
      </c>
      <c r="E30" s="5"/>
      <c r="F30" s="5"/>
      <c r="G30" s="5"/>
      <c r="H30" s="4">
        <v>-1425</v>
      </c>
      <c r="I30" s="5"/>
      <c r="K30" s="4"/>
      <c r="P30" s="4"/>
      <c r="U30" s="4"/>
      <c r="V30" s="4">
        <f t="shared" si="0"/>
        <v>0</v>
      </c>
    </row>
    <row r="31" spans="1:22" x14ac:dyDescent="0.3">
      <c r="A31" s="2">
        <v>44761</v>
      </c>
      <c r="B31">
        <v>28</v>
      </c>
      <c r="C31" t="s">
        <v>75</v>
      </c>
      <c r="D31" s="5">
        <v>900</v>
      </c>
      <c r="E31" s="5"/>
      <c r="F31" s="5"/>
      <c r="G31" s="5"/>
      <c r="H31">
        <v>-900</v>
      </c>
      <c r="I31" s="5"/>
      <c r="L31" s="4"/>
      <c r="U31" s="4"/>
      <c r="V31" s="4">
        <f t="shared" si="0"/>
        <v>0</v>
      </c>
    </row>
    <row r="32" spans="1:22" x14ac:dyDescent="0.3">
      <c r="A32" s="2">
        <v>44762</v>
      </c>
      <c r="B32">
        <v>29</v>
      </c>
      <c r="C32" t="s">
        <v>76</v>
      </c>
      <c r="D32" s="5">
        <v>900</v>
      </c>
      <c r="E32" s="5"/>
      <c r="F32" s="5"/>
      <c r="G32" s="5"/>
      <c r="H32">
        <v>-900</v>
      </c>
      <c r="I32" s="5"/>
      <c r="J32" s="4"/>
      <c r="M32" s="4"/>
      <c r="U32" s="4"/>
      <c r="V32" s="4">
        <f t="shared" si="0"/>
        <v>0</v>
      </c>
    </row>
    <row r="33" spans="1:22" x14ac:dyDescent="0.3">
      <c r="A33" s="2">
        <v>44762</v>
      </c>
      <c r="B33">
        <v>30</v>
      </c>
      <c r="C33" t="s">
        <v>77</v>
      </c>
      <c r="D33" s="5">
        <v>1425</v>
      </c>
      <c r="E33" s="5"/>
      <c r="F33" s="5"/>
      <c r="G33" s="5"/>
      <c r="H33">
        <v>-1425</v>
      </c>
      <c r="I33" s="5"/>
      <c r="J33" s="4"/>
      <c r="M33" s="4"/>
      <c r="U33" s="4"/>
      <c r="V33" s="4">
        <f t="shared" si="0"/>
        <v>0</v>
      </c>
    </row>
    <row r="34" spans="1:22" x14ac:dyDescent="0.3">
      <c r="A34" s="2">
        <v>44762</v>
      </c>
      <c r="B34">
        <v>31</v>
      </c>
      <c r="C34" t="s">
        <v>78</v>
      </c>
      <c r="D34" s="5">
        <v>900</v>
      </c>
      <c r="E34" s="5"/>
      <c r="F34" s="5"/>
      <c r="G34" s="5"/>
      <c r="H34">
        <v>-900</v>
      </c>
      <c r="I34" s="5"/>
      <c r="M34" s="4"/>
      <c r="U34" s="4"/>
      <c r="V34" s="4">
        <f t="shared" ref="V34:V65" si="1">SUM(D34:U34)</f>
        <v>0</v>
      </c>
    </row>
    <row r="35" spans="1:22" x14ac:dyDescent="0.3">
      <c r="A35" s="2">
        <v>44768</v>
      </c>
      <c r="B35">
        <v>32</v>
      </c>
      <c r="C35" t="s">
        <v>79</v>
      </c>
      <c r="D35" s="5">
        <v>900</v>
      </c>
      <c r="E35" s="5"/>
      <c r="F35" s="5"/>
      <c r="G35" s="5"/>
      <c r="H35">
        <v>-900</v>
      </c>
      <c r="I35" s="5"/>
      <c r="L35" s="4"/>
      <c r="U35" s="4"/>
      <c r="V35" s="4">
        <f t="shared" si="1"/>
        <v>0</v>
      </c>
    </row>
    <row r="36" spans="1:22" x14ac:dyDescent="0.3">
      <c r="A36" s="2">
        <v>44775</v>
      </c>
      <c r="B36">
        <v>33</v>
      </c>
      <c r="C36" t="s">
        <v>80</v>
      </c>
      <c r="D36" s="5">
        <v>1425</v>
      </c>
      <c r="E36" s="5"/>
      <c r="F36" s="5"/>
      <c r="G36" s="5"/>
      <c r="H36" s="4">
        <v>-1425</v>
      </c>
      <c r="I36" s="5"/>
      <c r="K36" s="4"/>
      <c r="N36" s="4"/>
      <c r="U36" s="4"/>
      <c r="V36" s="4">
        <f t="shared" si="1"/>
        <v>0</v>
      </c>
    </row>
    <row r="37" spans="1:22" x14ac:dyDescent="0.3">
      <c r="A37" s="2">
        <v>44775</v>
      </c>
      <c r="B37">
        <v>34</v>
      </c>
      <c r="C37" t="s">
        <v>48</v>
      </c>
      <c r="D37" s="5">
        <v>-25</v>
      </c>
      <c r="E37" s="5"/>
      <c r="F37" s="5"/>
      <c r="G37" s="5"/>
      <c r="H37" s="5"/>
      <c r="I37" s="5"/>
      <c r="K37" s="4"/>
      <c r="L37" s="4"/>
      <c r="U37">
        <v>25</v>
      </c>
      <c r="V37" s="4">
        <f t="shared" si="1"/>
        <v>0</v>
      </c>
    </row>
    <row r="38" spans="1:22" x14ac:dyDescent="0.3">
      <c r="A38" s="2">
        <v>44775</v>
      </c>
      <c r="B38">
        <v>35</v>
      </c>
      <c r="C38" t="s">
        <v>81</v>
      </c>
      <c r="D38" s="5">
        <v>900</v>
      </c>
      <c r="E38" s="5"/>
      <c r="F38" s="5"/>
      <c r="G38" s="5"/>
      <c r="H38" s="4">
        <v>-900</v>
      </c>
      <c r="I38" s="5"/>
      <c r="K38" s="4"/>
      <c r="M38" s="4"/>
      <c r="V38" s="4">
        <f t="shared" si="1"/>
        <v>0</v>
      </c>
    </row>
    <row r="39" spans="1:22" x14ac:dyDescent="0.3">
      <c r="A39" s="2">
        <v>44778</v>
      </c>
      <c r="B39">
        <v>36</v>
      </c>
      <c r="C39" t="s">
        <v>82</v>
      </c>
      <c r="D39" s="5">
        <v>900</v>
      </c>
      <c r="E39" s="5"/>
      <c r="F39" s="5"/>
      <c r="G39" s="5"/>
      <c r="H39" s="4">
        <v>-900</v>
      </c>
      <c r="I39" s="5"/>
      <c r="K39" s="4"/>
      <c r="U39" s="4"/>
      <c r="V39" s="4">
        <f t="shared" si="1"/>
        <v>0</v>
      </c>
    </row>
    <row r="40" spans="1:22" x14ac:dyDescent="0.3">
      <c r="A40" s="2">
        <v>44779</v>
      </c>
      <c r="B40">
        <v>37</v>
      </c>
      <c r="C40" t="s">
        <v>111</v>
      </c>
      <c r="D40" s="5">
        <v>1425</v>
      </c>
      <c r="E40" s="5"/>
      <c r="F40" s="5"/>
      <c r="G40" s="5"/>
      <c r="H40" s="4">
        <v>-1425</v>
      </c>
      <c r="I40" s="5"/>
      <c r="K40" s="4"/>
      <c r="M40" s="4"/>
      <c r="V40" s="4">
        <f t="shared" si="1"/>
        <v>0</v>
      </c>
    </row>
    <row r="41" spans="1:22" x14ac:dyDescent="0.3">
      <c r="A41" s="2">
        <v>44786</v>
      </c>
      <c r="B41">
        <v>38</v>
      </c>
      <c r="C41" t="s">
        <v>102</v>
      </c>
      <c r="D41" s="5">
        <v>-1802</v>
      </c>
      <c r="E41" s="5"/>
      <c r="F41" s="5"/>
      <c r="G41" s="5"/>
      <c r="H41" s="5"/>
      <c r="I41" s="5"/>
      <c r="K41" s="4"/>
      <c r="L41" s="4"/>
      <c r="M41">
        <v>1802</v>
      </c>
      <c r="U41" s="4"/>
      <c r="V41" s="4">
        <f t="shared" si="1"/>
        <v>0</v>
      </c>
    </row>
    <row r="42" spans="1:22" x14ac:dyDescent="0.3">
      <c r="A42" s="2">
        <v>44789</v>
      </c>
      <c r="B42">
        <v>39</v>
      </c>
      <c r="C42" t="s">
        <v>103</v>
      </c>
      <c r="D42" s="5">
        <v>-13500</v>
      </c>
      <c r="E42" s="5"/>
      <c r="F42" s="5"/>
      <c r="G42" s="5"/>
      <c r="H42" s="5"/>
      <c r="I42" s="5"/>
      <c r="K42">
        <v>13500</v>
      </c>
      <c r="N42" s="4"/>
      <c r="V42" s="4">
        <f t="shared" si="1"/>
        <v>0</v>
      </c>
    </row>
    <row r="43" spans="1:22" x14ac:dyDescent="0.3">
      <c r="A43" s="2">
        <v>44790</v>
      </c>
      <c r="B43">
        <v>40</v>
      </c>
      <c r="C43" t="s">
        <v>63</v>
      </c>
      <c r="D43" s="5"/>
      <c r="E43" s="5">
        <v>5701</v>
      </c>
      <c r="F43" s="5"/>
      <c r="G43" s="5">
        <v>-5701</v>
      </c>
      <c r="H43" s="5"/>
      <c r="I43" s="5"/>
      <c r="U43" s="4"/>
      <c r="V43" s="4">
        <f t="shared" si="1"/>
        <v>0</v>
      </c>
    </row>
    <row r="44" spans="1:22" x14ac:dyDescent="0.3">
      <c r="A44" s="2">
        <v>44799</v>
      </c>
      <c r="B44">
        <v>41</v>
      </c>
      <c r="C44" t="s">
        <v>83</v>
      </c>
      <c r="D44" s="5">
        <v>-525</v>
      </c>
      <c r="E44" s="5"/>
      <c r="F44" s="5"/>
      <c r="G44" s="5"/>
      <c r="H44" s="5">
        <v>525</v>
      </c>
      <c r="I44" s="5"/>
      <c r="J44" s="4"/>
      <c r="M44" s="4"/>
      <c r="T44" s="4"/>
      <c r="V44" s="4">
        <f t="shared" si="1"/>
        <v>0</v>
      </c>
    </row>
    <row r="45" spans="1:22" x14ac:dyDescent="0.3">
      <c r="A45" s="2">
        <v>44799</v>
      </c>
      <c r="B45">
        <v>42</v>
      </c>
      <c r="C45" t="s">
        <v>84</v>
      </c>
      <c r="D45" s="5">
        <v>-525</v>
      </c>
      <c r="E45" s="5"/>
      <c r="F45" s="5"/>
      <c r="G45" s="5"/>
      <c r="H45" s="5">
        <v>525</v>
      </c>
      <c r="I45" s="5"/>
      <c r="V45" s="4">
        <f t="shared" si="1"/>
        <v>0</v>
      </c>
    </row>
    <row r="46" spans="1:22" x14ac:dyDescent="0.3">
      <c r="A46" s="2">
        <v>44799</v>
      </c>
      <c r="B46">
        <v>43</v>
      </c>
      <c r="C46" t="s">
        <v>85</v>
      </c>
      <c r="D46" s="5">
        <v>-525</v>
      </c>
      <c r="E46" s="5"/>
      <c r="F46" s="5"/>
      <c r="G46" s="5"/>
      <c r="H46" s="5">
        <v>525</v>
      </c>
      <c r="I46" s="5"/>
      <c r="U46" s="4"/>
      <c r="V46" s="4">
        <f t="shared" si="1"/>
        <v>0</v>
      </c>
    </row>
    <row r="47" spans="1:22" x14ac:dyDescent="0.3">
      <c r="A47" s="2">
        <v>44799</v>
      </c>
      <c r="B47">
        <v>44</v>
      </c>
      <c r="C47" t="s">
        <v>86</v>
      </c>
      <c r="D47" s="5">
        <v>-525</v>
      </c>
      <c r="E47" s="5"/>
      <c r="F47" s="5"/>
      <c r="G47" s="5"/>
      <c r="H47" s="5">
        <v>525</v>
      </c>
      <c r="I47" s="5"/>
      <c r="V47" s="4">
        <f t="shared" si="1"/>
        <v>0</v>
      </c>
    </row>
    <row r="48" spans="1:22" x14ac:dyDescent="0.3">
      <c r="A48" s="2">
        <v>44799</v>
      </c>
      <c r="B48">
        <v>45</v>
      </c>
      <c r="C48" t="s">
        <v>87</v>
      </c>
      <c r="D48" s="5">
        <v>-525</v>
      </c>
      <c r="E48" s="5"/>
      <c r="F48" s="5"/>
      <c r="G48" s="5"/>
      <c r="H48" s="5">
        <v>525</v>
      </c>
      <c r="I48" s="5"/>
      <c r="V48" s="4">
        <f t="shared" si="1"/>
        <v>0</v>
      </c>
    </row>
    <row r="49" spans="1:22" x14ac:dyDescent="0.3">
      <c r="A49" s="2">
        <v>44799</v>
      </c>
      <c r="B49">
        <v>46</v>
      </c>
      <c r="C49" t="s">
        <v>114</v>
      </c>
      <c r="D49" s="5">
        <v>-300</v>
      </c>
      <c r="E49" s="5"/>
      <c r="F49" s="5"/>
      <c r="G49" s="5"/>
      <c r="H49" s="5">
        <v>300</v>
      </c>
      <c r="I49" s="5"/>
      <c r="V49" s="4">
        <f t="shared" si="1"/>
        <v>0</v>
      </c>
    </row>
    <row r="50" spans="1:22" x14ac:dyDescent="0.3">
      <c r="A50" s="2">
        <v>44799</v>
      </c>
      <c r="B50">
        <v>47</v>
      </c>
      <c r="C50" t="s">
        <v>88</v>
      </c>
      <c r="D50" s="5">
        <v>-525</v>
      </c>
      <c r="E50" s="5"/>
      <c r="F50" s="5"/>
      <c r="G50" s="5"/>
      <c r="H50" s="5">
        <v>525</v>
      </c>
      <c r="I50" s="5"/>
      <c r="V50" s="4">
        <f t="shared" si="1"/>
        <v>0</v>
      </c>
    </row>
    <row r="51" spans="1:22" x14ac:dyDescent="0.3">
      <c r="A51" s="2">
        <v>44805</v>
      </c>
      <c r="B51">
        <v>48</v>
      </c>
      <c r="C51" t="s">
        <v>48</v>
      </c>
      <c r="D51" s="5">
        <v>-66.5</v>
      </c>
      <c r="E51" s="5"/>
      <c r="F51" s="5"/>
      <c r="G51" s="5"/>
      <c r="H51" s="5"/>
      <c r="I51" s="5"/>
      <c r="U51" s="4">
        <v>66.5</v>
      </c>
      <c r="V51" s="4">
        <f t="shared" si="1"/>
        <v>0</v>
      </c>
    </row>
    <row r="52" spans="1:22" x14ac:dyDescent="0.3">
      <c r="A52" s="2">
        <v>44810</v>
      </c>
      <c r="B52">
        <v>49</v>
      </c>
      <c r="C52" t="s">
        <v>65</v>
      </c>
      <c r="D52" s="5"/>
      <c r="E52" s="5">
        <v>-1664</v>
      </c>
      <c r="F52" s="5"/>
      <c r="G52" s="5"/>
      <c r="H52" s="5"/>
      <c r="I52" s="5"/>
      <c r="K52">
        <v>1664</v>
      </c>
      <c r="M52" s="4"/>
      <c r="R52" s="4"/>
      <c r="V52" s="4">
        <f t="shared" si="1"/>
        <v>0</v>
      </c>
    </row>
    <row r="53" spans="1:22" x14ac:dyDescent="0.3">
      <c r="A53" s="2">
        <v>44819</v>
      </c>
      <c r="B53">
        <v>50</v>
      </c>
      <c r="C53" t="s">
        <v>115</v>
      </c>
      <c r="D53" s="5">
        <v>8780</v>
      </c>
      <c r="E53" s="5"/>
      <c r="F53" s="5"/>
      <c r="G53" s="5"/>
      <c r="H53" s="5">
        <v>-8780</v>
      </c>
      <c r="I53" s="5"/>
      <c r="K53" s="5"/>
      <c r="M53" s="4"/>
      <c r="R53" s="4"/>
      <c r="U53" s="4"/>
      <c r="V53" s="4">
        <f t="shared" si="1"/>
        <v>0</v>
      </c>
    </row>
    <row r="54" spans="1:22" x14ac:dyDescent="0.3">
      <c r="A54" s="2">
        <v>44824</v>
      </c>
      <c r="B54">
        <v>51</v>
      </c>
      <c r="C54" t="s">
        <v>100</v>
      </c>
      <c r="D54" s="5">
        <v>-5000</v>
      </c>
      <c r="E54" s="5"/>
      <c r="F54" s="5"/>
      <c r="G54" s="5"/>
      <c r="H54" s="5"/>
      <c r="I54" s="5"/>
      <c r="L54">
        <v>5000</v>
      </c>
      <c r="M54" s="4"/>
      <c r="U54" s="4"/>
      <c r="V54" s="4">
        <f t="shared" si="1"/>
        <v>0</v>
      </c>
    </row>
    <row r="55" spans="1:22" x14ac:dyDescent="0.3">
      <c r="A55" s="2">
        <v>44825</v>
      </c>
      <c r="B55">
        <v>52</v>
      </c>
      <c r="C55" t="s">
        <v>101</v>
      </c>
      <c r="D55" s="5">
        <v>-150</v>
      </c>
      <c r="E55" s="5"/>
      <c r="F55" s="5"/>
      <c r="G55" s="5"/>
      <c r="H55" s="5"/>
      <c r="I55" s="5"/>
      <c r="L55">
        <v>150</v>
      </c>
      <c r="M55" s="4"/>
      <c r="U55" s="4"/>
      <c r="V55" s="4">
        <f t="shared" si="1"/>
        <v>0</v>
      </c>
    </row>
    <row r="56" spans="1:22" x14ac:dyDescent="0.3">
      <c r="A56" s="2">
        <v>44825</v>
      </c>
      <c r="B56">
        <v>53</v>
      </c>
      <c r="C56" t="s">
        <v>67</v>
      </c>
      <c r="D56" s="5">
        <v>-149.69999999999999</v>
      </c>
      <c r="E56" s="5"/>
      <c r="F56" s="5"/>
      <c r="G56" s="5"/>
      <c r="H56" s="5"/>
      <c r="I56" s="5"/>
      <c r="L56">
        <v>149.69999999999999</v>
      </c>
      <c r="M56" s="4"/>
      <c r="U56" s="4"/>
      <c r="V56" s="4">
        <f t="shared" si="1"/>
        <v>0</v>
      </c>
    </row>
    <row r="57" spans="1:22" x14ac:dyDescent="0.3">
      <c r="A57" s="2">
        <v>44826</v>
      </c>
      <c r="B57">
        <v>54</v>
      </c>
      <c r="C57" t="s">
        <v>89</v>
      </c>
      <c r="D57" s="5">
        <v>-4439</v>
      </c>
      <c r="E57" s="5"/>
      <c r="F57" s="5"/>
      <c r="G57" s="5"/>
      <c r="H57" s="5"/>
      <c r="I57" s="5"/>
      <c r="K57">
        <v>4439</v>
      </c>
      <c r="M57" s="4"/>
      <c r="U57" s="4"/>
      <c r="V57" s="4">
        <f t="shared" si="1"/>
        <v>0</v>
      </c>
    </row>
    <row r="58" spans="1:22" x14ac:dyDescent="0.3">
      <c r="A58" s="2">
        <v>44827</v>
      </c>
      <c r="B58">
        <v>55</v>
      </c>
      <c r="C58" t="s">
        <v>90</v>
      </c>
      <c r="D58" s="5">
        <v>540</v>
      </c>
      <c r="E58" s="5"/>
      <c r="F58" s="5"/>
      <c r="G58" s="5"/>
      <c r="H58">
        <v>-540</v>
      </c>
      <c r="I58" s="5"/>
      <c r="J58" s="4"/>
      <c r="T58" s="4"/>
      <c r="U58" s="4"/>
      <c r="V58" s="4">
        <f>SUM(D58:U58)</f>
        <v>0</v>
      </c>
    </row>
    <row r="59" spans="1:22" x14ac:dyDescent="0.3">
      <c r="A59" s="2">
        <v>44831</v>
      </c>
      <c r="B59">
        <v>56</v>
      </c>
      <c r="C59" t="s">
        <v>95</v>
      </c>
      <c r="D59" s="5"/>
      <c r="E59" s="5">
        <v>-3840</v>
      </c>
      <c r="F59" s="5"/>
      <c r="G59" s="5"/>
      <c r="H59" s="5"/>
      <c r="I59" s="5"/>
      <c r="K59">
        <v>3840</v>
      </c>
      <c r="M59" s="4"/>
      <c r="V59" s="4">
        <f t="shared" si="1"/>
        <v>0</v>
      </c>
    </row>
    <row r="60" spans="1:22" x14ac:dyDescent="0.3">
      <c r="A60" s="2">
        <v>44832</v>
      </c>
      <c r="B60">
        <v>57</v>
      </c>
      <c r="C60" t="s">
        <v>91</v>
      </c>
      <c r="D60" s="5">
        <v>600</v>
      </c>
      <c r="E60" s="5"/>
      <c r="F60" s="5"/>
      <c r="G60" s="5"/>
      <c r="H60">
        <v>-600</v>
      </c>
      <c r="I60" s="5"/>
      <c r="V60" s="4">
        <f t="shared" si="1"/>
        <v>0</v>
      </c>
    </row>
    <row r="61" spans="1:22" x14ac:dyDescent="0.3">
      <c r="A61" s="2">
        <v>44835</v>
      </c>
      <c r="B61">
        <v>58</v>
      </c>
      <c r="C61" t="s">
        <v>48</v>
      </c>
      <c r="D61" s="5">
        <v>-11.5</v>
      </c>
      <c r="E61" s="5"/>
      <c r="F61" s="5"/>
      <c r="G61" s="5"/>
      <c r="H61" s="5"/>
      <c r="I61" s="5"/>
      <c r="M61" s="4"/>
      <c r="U61">
        <v>11.5</v>
      </c>
      <c r="V61" s="4">
        <f t="shared" si="1"/>
        <v>0</v>
      </c>
    </row>
    <row r="62" spans="1:22" x14ac:dyDescent="0.3">
      <c r="A62" s="2">
        <v>44839</v>
      </c>
      <c r="B62">
        <v>59</v>
      </c>
      <c r="C62" t="s">
        <v>63</v>
      </c>
      <c r="D62" s="5"/>
      <c r="E62" s="5">
        <v>21420</v>
      </c>
      <c r="F62" s="5"/>
      <c r="G62" s="5">
        <v>-21420</v>
      </c>
      <c r="H62" s="5"/>
      <c r="I62" s="5"/>
      <c r="U62" s="4"/>
      <c r="V62" s="4">
        <f t="shared" si="1"/>
        <v>0</v>
      </c>
    </row>
    <row r="63" spans="1:22" x14ac:dyDescent="0.3">
      <c r="A63" s="2">
        <v>44848</v>
      </c>
      <c r="B63">
        <v>60</v>
      </c>
      <c r="C63" t="s">
        <v>99</v>
      </c>
      <c r="D63" s="5">
        <v>-493.07</v>
      </c>
      <c r="E63" s="5"/>
      <c r="F63" s="5"/>
      <c r="G63" s="5"/>
      <c r="H63" s="5"/>
      <c r="I63" s="5"/>
      <c r="K63" s="4"/>
      <c r="M63">
        <v>493.07</v>
      </c>
      <c r="U63" s="4"/>
      <c r="V63" s="4">
        <f t="shared" si="1"/>
        <v>0</v>
      </c>
    </row>
    <row r="64" spans="1:22" x14ac:dyDescent="0.3">
      <c r="A64" s="2">
        <v>44859</v>
      </c>
      <c r="B64">
        <v>61</v>
      </c>
      <c r="C64" t="s">
        <v>92</v>
      </c>
      <c r="D64" s="5">
        <v>480</v>
      </c>
      <c r="E64" s="5"/>
      <c r="F64" s="5"/>
      <c r="G64" s="5"/>
      <c r="H64" s="4">
        <v>-480</v>
      </c>
      <c r="I64" s="5"/>
      <c r="K64" s="4"/>
      <c r="M64" s="4"/>
      <c r="P64" s="4"/>
      <c r="V64" s="4">
        <f t="shared" si="1"/>
        <v>0</v>
      </c>
    </row>
    <row r="65" spans="1:22" x14ac:dyDescent="0.3">
      <c r="A65" s="2">
        <v>44866</v>
      </c>
      <c r="B65">
        <v>62</v>
      </c>
      <c r="C65" t="s">
        <v>95</v>
      </c>
      <c r="D65" s="5"/>
      <c r="E65" s="5">
        <v>-6912</v>
      </c>
      <c r="F65" s="5"/>
      <c r="G65" s="5"/>
      <c r="H65" s="5"/>
      <c r="I65" s="5"/>
      <c r="K65">
        <v>6912</v>
      </c>
      <c r="L65" s="4"/>
      <c r="U65" s="4"/>
      <c r="V65" s="4">
        <f t="shared" si="1"/>
        <v>0</v>
      </c>
    </row>
    <row r="66" spans="1:22" x14ac:dyDescent="0.3">
      <c r="A66" s="2">
        <v>44866</v>
      </c>
      <c r="B66">
        <v>63</v>
      </c>
      <c r="C66" t="s">
        <v>48</v>
      </c>
      <c r="D66" s="5">
        <v>-28</v>
      </c>
      <c r="E66" s="5"/>
      <c r="F66" s="5"/>
      <c r="G66" s="5"/>
      <c r="H66" s="5"/>
      <c r="I66" s="5"/>
      <c r="K66" s="4"/>
      <c r="L66" s="4"/>
      <c r="U66">
        <v>28</v>
      </c>
      <c r="V66" s="4">
        <f t="shared" ref="V66:V83" si="2">SUM(D66:U66)</f>
        <v>0</v>
      </c>
    </row>
    <row r="67" spans="1:22" x14ac:dyDescent="0.3">
      <c r="A67" s="2">
        <v>44882</v>
      </c>
      <c r="B67">
        <v>64</v>
      </c>
      <c r="C67" t="s">
        <v>94</v>
      </c>
      <c r="D67" s="5">
        <v>-29</v>
      </c>
      <c r="E67" s="5"/>
      <c r="F67" s="5"/>
      <c r="G67" s="5"/>
      <c r="H67" s="5"/>
      <c r="I67" s="5"/>
      <c r="M67" s="4"/>
      <c r="N67">
        <v>29</v>
      </c>
      <c r="V67" s="4">
        <f t="shared" si="2"/>
        <v>0</v>
      </c>
    </row>
    <row r="68" spans="1:22" x14ac:dyDescent="0.3">
      <c r="A68" s="2">
        <v>44887</v>
      </c>
      <c r="B68">
        <v>65</v>
      </c>
      <c r="C68" t="s">
        <v>95</v>
      </c>
      <c r="D68" s="5">
        <v>-4608</v>
      </c>
      <c r="E68" s="5"/>
      <c r="F68" s="5"/>
      <c r="G68" s="5"/>
      <c r="H68" s="5"/>
      <c r="I68" s="5"/>
      <c r="K68" s="4">
        <v>4608</v>
      </c>
      <c r="M68" s="4"/>
      <c r="V68" s="4">
        <f t="shared" si="2"/>
        <v>0</v>
      </c>
    </row>
    <row r="69" spans="1:22" x14ac:dyDescent="0.3">
      <c r="A69" s="2">
        <v>44896</v>
      </c>
      <c r="B69">
        <v>66</v>
      </c>
      <c r="C69" t="s">
        <v>48</v>
      </c>
      <c r="D69" s="5">
        <v>-32.5</v>
      </c>
      <c r="E69" s="5"/>
      <c r="F69" s="5"/>
      <c r="G69" s="5"/>
      <c r="H69" s="5"/>
      <c r="I69" s="5"/>
      <c r="K69" s="4"/>
      <c r="N69" s="4"/>
      <c r="U69">
        <v>32.5</v>
      </c>
      <c r="V69" s="4">
        <f t="shared" si="2"/>
        <v>0</v>
      </c>
    </row>
    <row r="70" spans="1:22" x14ac:dyDescent="0.3">
      <c r="A70" s="2">
        <v>44902</v>
      </c>
      <c r="B70">
        <v>67</v>
      </c>
      <c r="C70" t="s">
        <v>98</v>
      </c>
      <c r="D70" s="5">
        <v>-7700</v>
      </c>
      <c r="E70" s="5"/>
      <c r="F70" s="5"/>
      <c r="G70" s="5"/>
      <c r="H70" s="5"/>
      <c r="I70" s="5"/>
      <c r="J70" s="4"/>
      <c r="K70" s="4"/>
      <c r="M70">
        <v>7700</v>
      </c>
      <c r="V70" s="4">
        <f t="shared" si="2"/>
        <v>0</v>
      </c>
    </row>
    <row r="71" spans="1:22" x14ac:dyDescent="0.3">
      <c r="A71" s="2">
        <v>44911</v>
      </c>
      <c r="B71">
        <v>68</v>
      </c>
      <c r="C71" t="s">
        <v>112</v>
      </c>
      <c r="D71" s="5">
        <v>19530.3</v>
      </c>
      <c r="E71" s="5"/>
      <c r="F71" s="5">
        <v>-19530.3</v>
      </c>
      <c r="G71" s="5"/>
      <c r="H71" s="5"/>
      <c r="I71" s="5"/>
      <c r="V71" s="4">
        <f t="shared" si="2"/>
        <v>0</v>
      </c>
    </row>
    <row r="72" spans="1:22" x14ac:dyDescent="0.3">
      <c r="A72" s="2">
        <v>44914</v>
      </c>
      <c r="B72">
        <v>69</v>
      </c>
      <c r="C72" t="s">
        <v>97</v>
      </c>
      <c r="D72" s="5">
        <v>-300</v>
      </c>
      <c r="E72" s="5"/>
      <c r="F72" s="5"/>
      <c r="G72" s="5"/>
      <c r="H72" s="5"/>
      <c r="I72" s="5"/>
      <c r="J72" s="4"/>
      <c r="K72" s="4"/>
      <c r="L72">
        <v>300</v>
      </c>
      <c r="V72" s="4">
        <f t="shared" si="2"/>
        <v>0</v>
      </c>
    </row>
    <row r="73" spans="1:22" x14ac:dyDescent="0.3">
      <c r="A73" s="2">
        <v>44914</v>
      </c>
      <c r="B73">
        <v>70</v>
      </c>
      <c r="C73" t="s">
        <v>110</v>
      </c>
      <c r="D73" s="5">
        <v>-900</v>
      </c>
      <c r="E73" s="5"/>
      <c r="F73" s="5"/>
      <c r="G73" s="5"/>
      <c r="H73" s="5"/>
      <c r="I73" s="5"/>
      <c r="J73" s="4"/>
      <c r="K73" s="4"/>
      <c r="L73">
        <v>900</v>
      </c>
      <c r="V73" s="4">
        <f t="shared" si="2"/>
        <v>0</v>
      </c>
    </row>
    <row r="74" spans="1:22" x14ac:dyDescent="0.3">
      <c r="A74" s="2">
        <v>44915</v>
      </c>
      <c r="B74">
        <v>71</v>
      </c>
      <c r="C74" t="s">
        <v>95</v>
      </c>
      <c r="D74" s="5">
        <v>-6144</v>
      </c>
      <c r="E74" s="5"/>
      <c r="F74" s="5"/>
      <c r="G74" s="5"/>
      <c r="H74" s="5"/>
      <c r="I74" s="5"/>
      <c r="J74" s="4"/>
      <c r="K74" s="4">
        <v>6144</v>
      </c>
      <c r="V74" s="4">
        <f t="shared" si="2"/>
        <v>0</v>
      </c>
    </row>
    <row r="75" spans="1:22" x14ac:dyDescent="0.3">
      <c r="A75" s="2">
        <v>44921</v>
      </c>
      <c r="B75">
        <v>72</v>
      </c>
      <c r="C75" t="s">
        <v>96</v>
      </c>
      <c r="D75" s="5">
        <v>-419</v>
      </c>
      <c r="E75" s="5"/>
      <c r="F75" s="5"/>
      <c r="G75" s="5"/>
      <c r="H75" s="5"/>
      <c r="I75" s="5"/>
      <c r="K75" s="4"/>
      <c r="M75">
        <v>419</v>
      </c>
      <c r="S75" s="4"/>
      <c r="T75" s="4"/>
      <c r="U75" s="4"/>
      <c r="V75" s="4">
        <f t="shared" si="2"/>
        <v>0</v>
      </c>
    </row>
    <row r="76" spans="1:22" x14ac:dyDescent="0.3">
      <c r="A76" s="2">
        <v>44923</v>
      </c>
      <c r="B76">
        <v>73</v>
      </c>
      <c r="C76" t="s">
        <v>94</v>
      </c>
      <c r="D76" s="5">
        <v>-705</v>
      </c>
      <c r="E76" s="5"/>
      <c r="F76" s="5"/>
      <c r="G76" s="5"/>
      <c r="H76" s="5"/>
      <c r="I76" s="5"/>
      <c r="K76" s="4"/>
      <c r="N76">
        <v>705</v>
      </c>
      <c r="S76" s="4"/>
      <c r="T76" s="4"/>
      <c r="U76" s="4"/>
      <c r="V76" s="4">
        <f t="shared" si="2"/>
        <v>0</v>
      </c>
    </row>
    <row r="77" spans="1:22" x14ac:dyDescent="0.3">
      <c r="A77" s="2">
        <v>44925</v>
      </c>
      <c r="B77">
        <v>74</v>
      </c>
      <c r="C77" t="s">
        <v>93</v>
      </c>
      <c r="D77" s="5">
        <v>-2544</v>
      </c>
      <c r="E77" s="5"/>
      <c r="F77" s="5"/>
      <c r="G77" s="5"/>
      <c r="H77" s="5"/>
      <c r="I77" s="5"/>
      <c r="J77">
        <v>2544</v>
      </c>
      <c r="K77" s="4"/>
      <c r="S77" s="4"/>
      <c r="T77" s="4"/>
      <c r="U77" s="4"/>
      <c r="V77" s="4">
        <f t="shared" si="2"/>
        <v>0</v>
      </c>
    </row>
    <row r="78" spans="1:22" x14ac:dyDescent="0.3">
      <c r="A78" s="2">
        <v>44561</v>
      </c>
      <c r="B78">
        <v>75</v>
      </c>
      <c r="C78" t="s">
        <v>49</v>
      </c>
      <c r="D78" s="5"/>
      <c r="E78" s="5">
        <v>612.20000000000005</v>
      </c>
      <c r="F78" s="5"/>
      <c r="G78" s="5"/>
      <c r="H78" s="5"/>
      <c r="I78" s="5"/>
      <c r="S78" s="4">
        <v>-612.20000000000005</v>
      </c>
      <c r="T78" s="4"/>
      <c r="U78" s="4"/>
      <c r="V78" s="4">
        <f t="shared" si="2"/>
        <v>0</v>
      </c>
    </row>
    <row r="79" spans="1:22" x14ac:dyDescent="0.3">
      <c r="A79" s="2"/>
      <c r="D79" s="5"/>
      <c r="E79" s="5"/>
      <c r="S79" s="4"/>
      <c r="T79" s="4"/>
      <c r="U79" s="4"/>
      <c r="V79" s="4">
        <f t="shared" si="2"/>
        <v>0</v>
      </c>
    </row>
    <row r="80" spans="1:22" x14ac:dyDescent="0.3">
      <c r="A80" s="2"/>
      <c r="D80" s="5"/>
      <c r="E80" s="5"/>
      <c r="S80" s="4"/>
      <c r="T80" s="4"/>
      <c r="U80" s="4"/>
      <c r="V80" s="4">
        <f t="shared" si="2"/>
        <v>0</v>
      </c>
    </row>
    <row r="81" spans="1:22" x14ac:dyDescent="0.3">
      <c r="A81" s="2"/>
      <c r="D81" s="5"/>
      <c r="S81" s="4"/>
      <c r="T81" s="4"/>
      <c r="U81" s="4"/>
      <c r="V81" s="4">
        <f t="shared" si="2"/>
        <v>0</v>
      </c>
    </row>
    <row r="82" spans="1:22" x14ac:dyDescent="0.3">
      <c r="A82" s="2"/>
      <c r="D82" s="5"/>
      <c r="V82" s="4">
        <f t="shared" si="2"/>
        <v>0</v>
      </c>
    </row>
    <row r="83" spans="1:22" x14ac:dyDescent="0.3">
      <c r="A83" s="2"/>
      <c r="D83" s="5"/>
      <c r="V83" s="4">
        <f t="shared" si="2"/>
        <v>0</v>
      </c>
    </row>
    <row r="84" spans="1:22" x14ac:dyDescent="0.3">
      <c r="D84" s="3">
        <f t="shared" ref="D84:K84" si="3">SUM(D3:D83)</f>
        <v>21707.690000000002</v>
      </c>
      <c r="E84" s="3">
        <f t="shared" si="3"/>
        <v>392280.04000000004</v>
      </c>
      <c r="F84" s="5">
        <f t="shared" si="3"/>
        <v>-19530.3</v>
      </c>
      <c r="G84" s="5">
        <f t="shared" si="3"/>
        <v>-28465</v>
      </c>
      <c r="H84" s="5">
        <f t="shared" si="3"/>
        <v>-23600</v>
      </c>
      <c r="I84" s="5">
        <f t="shared" si="3"/>
        <v>0</v>
      </c>
      <c r="J84" s="5">
        <f t="shared" si="3"/>
        <v>11738</v>
      </c>
      <c r="K84" s="5">
        <f t="shared" si="3"/>
        <v>41107</v>
      </c>
      <c r="L84" s="5">
        <f t="shared" ref="L84:T84" si="4">SUM(L3:L83)</f>
        <v>32679.5</v>
      </c>
      <c r="M84" s="5">
        <f t="shared" si="4"/>
        <v>17014.07</v>
      </c>
      <c r="N84" s="5">
        <f t="shared" si="4"/>
        <v>1286</v>
      </c>
      <c r="O84" s="5">
        <f t="shared" si="4"/>
        <v>3793.75</v>
      </c>
      <c r="P84" s="5">
        <f t="shared" si="4"/>
        <v>5000</v>
      </c>
      <c r="Q84" s="5">
        <f t="shared" si="4"/>
        <v>0</v>
      </c>
      <c r="R84" s="5">
        <f t="shared" si="4"/>
        <v>0</v>
      </c>
      <c r="S84" s="5">
        <f t="shared" si="4"/>
        <v>-612.20000000000005</v>
      </c>
      <c r="T84" s="5">
        <f t="shared" si="4"/>
        <v>0</v>
      </c>
      <c r="U84" s="5">
        <f>SUM(U4:U83)</f>
        <v>344.5</v>
      </c>
      <c r="V84" s="4">
        <f>SUM(F84:U84)</f>
        <v>40755.32</v>
      </c>
    </row>
    <row r="85" spans="1:22" x14ac:dyDescent="0.3">
      <c r="D85" s="30">
        <v>21707.69</v>
      </c>
      <c r="E85" s="5">
        <v>392280.04</v>
      </c>
    </row>
    <row r="86" spans="1:22" x14ac:dyDescent="0.3">
      <c r="D86" s="3">
        <f>+D85-D84</f>
        <v>0</v>
      </c>
      <c r="E86" s="3">
        <f>+E85-E84</f>
        <v>0</v>
      </c>
    </row>
  </sheetData>
  <pageMargins left="0.25" right="0.25" top="0.75" bottom="0.75" header="0.3" footer="0.3"/>
  <pageSetup paperSize="9" scale="5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B801-36D0-447C-926A-0ECC3A5874E0}">
  <dimension ref="A1:F33"/>
  <sheetViews>
    <sheetView zoomScale="120" zoomScaleNormal="120" workbookViewId="0">
      <selection activeCell="E20" sqref="E20"/>
    </sheetView>
  </sheetViews>
  <sheetFormatPr baseColWidth="10" defaultRowHeight="14.4" x14ac:dyDescent="0.3"/>
  <cols>
    <col min="1" max="1" width="37.109375" customWidth="1"/>
    <col min="2" max="6" width="16.77734375" customWidth="1"/>
  </cols>
  <sheetData>
    <row r="1" spans="1:6" s="10" customFormat="1" ht="18" x14ac:dyDescent="0.35">
      <c r="A1" s="9" t="s">
        <v>14</v>
      </c>
    </row>
    <row r="2" spans="1:6" s="10" customFormat="1" ht="18" x14ac:dyDescent="0.35">
      <c r="A2" s="9"/>
    </row>
    <row r="3" spans="1:6" x14ac:dyDescent="0.3">
      <c r="A3" t="s">
        <v>15</v>
      </c>
      <c r="B3" s="8">
        <v>2021</v>
      </c>
      <c r="C3" s="8">
        <v>2020</v>
      </c>
      <c r="D3" s="8" t="s">
        <v>29</v>
      </c>
      <c r="E3" s="8"/>
      <c r="F3" s="8"/>
    </row>
    <row r="4" spans="1:6" x14ac:dyDescent="0.3">
      <c r="B4" s="8"/>
      <c r="C4" s="8"/>
      <c r="D4" s="8"/>
      <c r="E4" s="8"/>
      <c r="F4" s="8"/>
    </row>
    <row r="6" spans="1:6" ht="15.6" x14ac:dyDescent="0.3">
      <c r="A6" s="6" t="s">
        <v>20</v>
      </c>
    </row>
    <row r="7" spans="1:6" x14ac:dyDescent="0.3">
      <c r="A7" t="s">
        <v>59</v>
      </c>
      <c r="B7" s="4">
        <f>-'Transaksjoner 2021'!H84</f>
        <v>23600</v>
      </c>
      <c r="C7" s="3">
        <v>9900</v>
      </c>
      <c r="D7" s="16">
        <f>(+B7-C7)/C7</f>
        <v>1.3838383838383839</v>
      </c>
    </row>
    <row r="8" spans="1:6" x14ac:dyDescent="0.3">
      <c r="A8" t="s">
        <v>16</v>
      </c>
      <c r="B8" s="4">
        <f>-'Transaksjoner 2021'!F84</f>
        <v>19530.3</v>
      </c>
      <c r="C8" s="3">
        <v>19378.650000000001</v>
      </c>
      <c r="D8" s="16">
        <f t="shared" ref="D8:D11" si="0">(+B8-C8)/C8</f>
        <v>7.8256225278849553E-3</v>
      </c>
    </row>
    <row r="9" spans="1:6" x14ac:dyDescent="0.3">
      <c r="A9" t="s">
        <v>17</v>
      </c>
      <c r="B9" s="4">
        <f>-'Transaksjoner 2021'!G84</f>
        <v>28465</v>
      </c>
      <c r="C9" s="3">
        <v>33877</v>
      </c>
      <c r="D9" s="16">
        <f t="shared" si="0"/>
        <v>-0.15975440564394722</v>
      </c>
    </row>
    <row r="10" spans="1:6" x14ac:dyDescent="0.3">
      <c r="A10" t="s">
        <v>18</v>
      </c>
      <c r="B10" s="13">
        <f>-'Transaksjoner 2021'!I84</f>
        <v>0</v>
      </c>
      <c r="C10" s="15"/>
      <c r="D10" s="18"/>
      <c r="E10" s="11"/>
      <c r="F10" s="11"/>
    </row>
    <row r="11" spans="1:6" s="7" customFormat="1" x14ac:dyDescent="0.3">
      <c r="A11" s="7" t="s">
        <v>19</v>
      </c>
      <c r="B11" s="14">
        <f>SUM(B7:B10)</f>
        <v>71595.3</v>
      </c>
      <c r="C11" s="14">
        <f>SUM(C7:C10)</f>
        <v>63155.65</v>
      </c>
      <c r="D11" s="17">
        <f t="shared" si="0"/>
        <v>0.13363254118990148</v>
      </c>
      <c r="E11" s="12"/>
      <c r="F11" s="12"/>
    </row>
    <row r="12" spans="1:6" x14ac:dyDescent="0.3">
      <c r="C12" s="3"/>
    </row>
    <row r="13" spans="1:6" ht="15.6" x14ac:dyDescent="0.3">
      <c r="A13" s="6" t="s">
        <v>21</v>
      </c>
      <c r="C13" s="3"/>
    </row>
    <row r="14" spans="1:6" x14ac:dyDescent="0.3">
      <c r="A14" t="s">
        <v>54</v>
      </c>
      <c r="B14" s="4">
        <f>+'Transaksjoner 2021'!P84+'Transaksjoner 2021'!N84</f>
        <v>6286</v>
      </c>
      <c r="C14" s="3">
        <v>7624</v>
      </c>
      <c r="D14" s="16">
        <f>+(B14-C14)/C14</f>
        <v>-0.17549842602308499</v>
      </c>
    </row>
    <row r="15" spans="1:6" x14ac:dyDescent="0.3">
      <c r="A15" t="s">
        <v>22</v>
      </c>
      <c r="B15" s="4">
        <f>+'Transaksjoner 2021'!L84+'Transaksjoner 2021'!Q84</f>
        <v>32679.5</v>
      </c>
      <c r="C15" s="3">
        <v>8599</v>
      </c>
      <c r="D15" s="16">
        <f t="shared" ref="D15:D23" si="1">+(B15-C15)/C15</f>
        <v>2.8003837655541344</v>
      </c>
    </row>
    <row r="16" spans="1:6" x14ac:dyDescent="0.3">
      <c r="A16" t="s">
        <v>23</v>
      </c>
      <c r="B16" s="4">
        <f>+'Transaksjoner 2021'!M84</f>
        <v>17014.07</v>
      </c>
      <c r="C16" s="3">
        <v>25812.79</v>
      </c>
      <c r="D16" s="16">
        <f t="shared" si="1"/>
        <v>-0.3408666788828329</v>
      </c>
    </row>
    <row r="17" spans="1:6" hidden="1" x14ac:dyDescent="0.3">
      <c r="A17" t="s">
        <v>24</v>
      </c>
      <c r="B17" s="25"/>
      <c r="C17" s="3">
        <v>0</v>
      </c>
      <c r="D17" s="16"/>
    </row>
    <row r="18" spans="1:6" x14ac:dyDescent="0.3">
      <c r="A18" t="s">
        <v>25</v>
      </c>
      <c r="B18" s="4">
        <f>'Transaksjoner 2021'!J84</f>
        <v>11738</v>
      </c>
      <c r="C18" s="3">
        <v>7816</v>
      </c>
      <c r="D18" s="16">
        <f t="shared" si="1"/>
        <v>0.50179119754350054</v>
      </c>
    </row>
    <row r="19" spans="1:6" x14ac:dyDescent="0.3">
      <c r="A19" t="s">
        <v>50</v>
      </c>
      <c r="B19" s="4">
        <f>'Transaksjoner 2021'!K84</f>
        <v>41107</v>
      </c>
      <c r="C19" s="3">
        <v>38350</v>
      </c>
      <c r="D19" s="16">
        <f t="shared" si="1"/>
        <v>7.189048239895697E-2</v>
      </c>
    </row>
    <row r="20" spans="1:6" x14ac:dyDescent="0.3">
      <c r="A20" t="s">
        <v>52</v>
      </c>
      <c r="B20" s="4">
        <v>0</v>
      </c>
      <c r="C20" s="3">
        <v>0</v>
      </c>
      <c r="D20" s="16" t="e">
        <f t="shared" si="1"/>
        <v>#DIV/0!</v>
      </c>
    </row>
    <row r="21" spans="1:6" x14ac:dyDescent="0.3">
      <c r="A21" t="s">
        <v>26</v>
      </c>
      <c r="B21" s="4">
        <f>+'Transaksjoner 2021'!R84</f>
        <v>0</v>
      </c>
      <c r="C21" s="3">
        <v>2351</v>
      </c>
      <c r="D21" s="16">
        <f t="shared" si="1"/>
        <v>-1</v>
      </c>
    </row>
    <row r="22" spans="1:6" x14ac:dyDescent="0.3">
      <c r="A22" t="s">
        <v>27</v>
      </c>
      <c r="B22" s="4">
        <f>'Transaksjoner 2021'!O84</f>
        <v>3793.75</v>
      </c>
      <c r="C22" s="3">
        <v>689.63</v>
      </c>
      <c r="D22" s="16">
        <f t="shared" si="1"/>
        <v>4.5011382915476412</v>
      </c>
    </row>
    <row r="23" spans="1:6" x14ac:dyDescent="0.3">
      <c r="A23" t="s">
        <v>28</v>
      </c>
      <c r="B23" s="13">
        <f>+'Transaksjoner 2021'!U84</f>
        <v>344.5</v>
      </c>
      <c r="C23" s="15">
        <v>482</v>
      </c>
      <c r="D23" s="18">
        <f t="shared" si="1"/>
        <v>-0.28526970954356845</v>
      </c>
      <c r="E23" s="11"/>
      <c r="F23" s="11"/>
    </row>
    <row r="24" spans="1:6" x14ac:dyDescent="0.3">
      <c r="A24" t="s">
        <v>31</v>
      </c>
      <c r="B24" s="29">
        <f>SUM(B14:B23)</f>
        <v>112962.82</v>
      </c>
      <c r="C24" s="29">
        <f t="shared" ref="C24" si="2">SUM(C14:C23)</f>
        <v>91724.420000000013</v>
      </c>
      <c r="D24" s="11"/>
      <c r="E24" s="11"/>
      <c r="F24" s="11"/>
    </row>
    <row r="25" spans="1:6" x14ac:dyDescent="0.3">
      <c r="A25" t="s">
        <v>30</v>
      </c>
      <c r="B25" s="3">
        <f>+B11-B24</f>
        <v>-41367.520000000004</v>
      </c>
      <c r="C25" s="3">
        <f t="shared" ref="C25:D25" si="3">+C11-C24</f>
        <v>-28568.770000000011</v>
      </c>
      <c r="D25" s="16">
        <f t="shared" si="3"/>
        <v>0.13363254118990148</v>
      </c>
    </row>
    <row r="27" spans="1:6" ht="15.6" x14ac:dyDescent="0.3">
      <c r="A27" s="6" t="s">
        <v>32</v>
      </c>
    </row>
    <row r="28" spans="1:6" x14ac:dyDescent="0.3">
      <c r="A28" t="s">
        <v>33</v>
      </c>
      <c r="B28" s="15">
        <f>-'Transaksjoner 2021'!S84</f>
        <v>612.20000000000005</v>
      </c>
      <c r="C28" s="15">
        <v>1784.56</v>
      </c>
      <c r="D28" s="16">
        <f t="shared" ref="D28:D29" si="4">+(B28-C28)/C28</f>
        <v>-0.65694625005603624</v>
      </c>
    </row>
    <row r="29" spans="1:6" x14ac:dyDescent="0.3">
      <c r="A29" t="s">
        <v>35</v>
      </c>
      <c r="B29" s="3">
        <f>+B28</f>
        <v>612.20000000000005</v>
      </c>
      <c r="C29" s="3">
        <f>+C28</f>
        <v>1784.56</v>
      </c>
      <c r="D29" s="16">
        <f t="shared" si="4"/>
        <v>-0.65694625005603624</v>
      </c>
    </row>
    <row r="30" spans="1:6" x14ac:dyDescent="0.3">
      <c r="B30" s="3"/>
      <c r="C30" s="3"/>
    </row>
    <row r="31" spans="1:6" ht="15" thickBot="1" x14ac:dyDescent="0.35">
      <c r="A31" s="19" t="s">
        <v>36</v>
      </c>
      <c r="B31" s="20">
        <f>+B25+B28</f>
        <v>-40755.320000000007</v>
      </c>
      <c r="C31" s="20">
        <f>+C25+C28</f>
        <v>-26784.21000000001</v>
      </c>
      <c r="D31" s="16">
        <f t="shared" ref="D31" si="5">+(B31-C31)/C31</f>
        <v>0.52161740069988971</v>
      </c>
    </row>
    <row r="32" spans="1:6" ht="15" thickTop="1" x14ac:dyDescent="0.3">
      <c r="B32" s="3"/>
      <c r="C32" s="3"/>
    </row>
    <row r="33" spans="2:3" x14ac:dyDescent="0.3">
      <c r="B33" s="3"/>
      <c r="C33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7DEA-BCE4-4547-B725-198CBDDADB2A}">
  <dimension ref="A1:F23"/>
  <sheetViews>
    <sheetView topLeftCell="A3" zoomScale="120" zoomScaleNormal="120" workbookViewId="0">
      <selection activeCell="E13" sqref="E13"/>
    </sheetView>
  </sheetViews>
  <sheetFormatPr baseColWidth="10" defaultRowHeight="14.4" x14ac:dyDescent="0.3"/>
  <cols>
    <col min="1" max="1" width="48.77734375" customWidth="1"/>
  </cols>
  <sheetData>
    <row r="1" spans="1:6" ht="18" x14ac:dyDescent="0.35">
      <c r="A1" s="9" t="s">
        <v>38</v>
      </c>
    </row>
    <row r="2" spans="1:6" x14ac:dyDescent="0.3">
      <c r="A2" s="7" t="s">
        <v>61</v>
      </c>
      <c r="B2" s="7"/>
    </row>
    <row r="3" spans="1:6" x14ac:dyDescent="0.3">
      <c r="A3" s="7"/>
      <c r="B3" s="7"/>
    </row>
    <row r="4" spans="1:6" x14ac:dyDescent="0.3">
      <c r="A4" s="7"/>
      <c r="B4" s="7"/>
    </row>
    <row r="6" spans="1:6" ht="18" x14ac:dyDescent="0.35">
      <c r="A6" s="9" t="s">
        <v>39</v>
      </c>
      <c r="B6" s="32">
        <v>44561</v>
      </c>
      <c r="C6" s="32">
        <v>44197</v>
      </c>
    </row>
    <row r="7" spans="1:6" ht="15.6" x14ac:dyDescent="0.3">
      <c r="A7" s="21" t="s">
        <v>40</v>
      </c>
    </row>
    <row r="8" spans="1:6" x14ac:dyDescent="0.3">
      <c r="C8" s="3"/>
    </row>
    <row r="9" spans="1:6" x14ac:dyDescent="0.3">
      <c r="A9" t="s">
        <v>41</v>
      </c>
      <c r="B9" s="4">
        <f>+'Transaksjoner 2021'!D85</f>
        <v>21707.69</v>
      </c>
      <c r="C9" s="5">
        <v>44124.21</v>
      </c>
    </row>
    <row r="10" spans="1:6" ht="16.2" x14ac:dyDescent="0.45">
      <c r="A10" t="s">
        <v>42</v>
      </c>
      <c r="B10" s="13">
        <f>+'Transaksjoner 2021'!E85</f>
        <v>392280.04</v>
      </c>
      <c r="C10" s="5">
        <v>410618.84</v>
      </c>
      <c r="F10" s="26"/>
    </row>
    <row r="11" spans="1:6" ht="15.45" customHeight="1" x14ac:dyDescent="0.3">
      <c r="A11" t="s">
        <v>45</v>
      </c>
      <c r="B11" s="4">
        <f>SUM(B9:B10)</f>
        <v>413987.73</v>
      </c>
      <c r="C11" s="5">
        <f>SUM(C9:C10)</f>
        <v>454743.05000000005</v>
      </c>
      <c r="D11" s="4"/>
    </row>
    <row r="12" spans="1:6" ht="15.45" customHeight="1" x14ac:dyDescent="0.45">
      <c r="A12" s="7" t="s">
        <v>46</v>
      </c>
      <c r="B12" s="24">
        <f>+B11</f>
        <v>413987.73</v>
      </c>
      <c r="C12" s="33">
        <f>+C11</f>
        <v>454743.05000000005</v>
      </c>
      <c r="E12" s="4"/>
    </row>
    <row r="13" spans="1:6" ht="15.45" customHeight="1" x14ac:dyDescent="0.45">
      <c r="A13" s="7"/>
      <c r="B13" s="22"/>
      <c r="C13" s="34"/>
      <c r="E13" s="4"/>
      <c r="F13" s="26"/>
    </row>
    <row r="14" spans="1:6" ht="15.45" customHeight="1" x14ac:dyDescent="0.3">
      <c r="C14" s="5"/>
    </row>
    <row r="15" spans="1:6" ht="18" x14ac:dyDescent="0.35">
      <c r="A15" s="9" t="s">
        <v>43</v>
      </c>
      <c r="C15" s="5"/>
    </row>
    <row r="16" spans="1:6" x14ac:dyDescent="0.3">
      <c r="A16" t="s">
        <v>36</v>
      </c>
      <c r="B16" s="4">
        <f>+'Resultat 2021'!B31</f>
        <v>-40755.320000000007</v>
      </c>
      <c r="C16" s="5"/>
    </row>
    <row r="17" spans="1:5" x14ac:dyDescent="0.3">
      <c r="A17" t="s">
        <v>44</v>
      </c>
      <c r="B17" s="13">
        <f>+C17</f>
        <v>454743.05000000005</v>
      </c>
      <c r="C17" s="35">
        <f>C12</f>
        <v>454743.05000000005</v>
      </c>
    </row>
    <row r="18" spans="1:5" s="7" customFormat="1" x14ac:dyDescent="0.3">
      <c r="A18" s="7" t="s">
        <v>47</v>
      </c>
      <c r="B18" s="23">
        <f>SUM(B16:B17)</f>
        <v>413987.73000000004</v>
      </c>
      <c r="C18" s="23">
        <f>SUM(C16:C17)</f>
        <v>454743.05000000005</v>
      </c>
    </row>
    <row r="19" spans="1:5" x14ac:dyDescent="0.3">
      <c r="C19" s="3"/>
    </row>
    <row r="20" spans="1:5" x14ac:dyDescent="0.3">
      <c r="B20" s="4"/>
      <c r="C20" s="3"/>
      <c r="E20" s="4"/>
    </row>
    <row r="21" spans="1:5" x14ac:dyDescent="0.3">
      <c r="C21" s="3"/>
      <c r="E21" s="4"/>
    </row>
    <row r="22" spans="1:5" x14ac:dyDescent="0.3">
      <c r="C22" s="3"/>
      <c r="E22" s="4"/>
    </row>
    <row r="23" spans="1:5" x14ac:dyDescent="0.3">
      <c r="C23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1D1FB-5F22-40B8-B805-F464F4D14BC4}">
  <sheetPr>
    <tabColor rgb="FF92D050"/>
  </sheetPr>
  <dimension ref="A1:D4"/>
  <sheetViews>
    <sheetView workbookViewId="0">
      <selection activeCell="D20" sqref="D20"/>
    </sheetView>
  </sheetViews>
  <sheetFormatPr baseColWidth="10" defaultRowHeight="14.4" x14ac:dyDescent="0.3"/>
  <sheetData>
    <row r="1" spans="1:4" s="9" customFormat="1" ht="18" x14ac:dyDescent="0.35">
      <c r="A1" s="9" t="s">
        <v>116</v>
      </c>
    </row>
    <row r="3" spans="1:4" s="7" customFormat="1" x14ac:dyDescent="0.3">
      <c r="A3" s="7" t="s">
        <v>3</v>
      </c>
      <c r="B3" s="7" t="s">
        <v>5</v>
      </c>
      <c r="C3" s="7" t="s">
        <v>117</v>
      </c>
      <c r="D3" s="7" t="s">
        <v>118</v>
      </c>
    </row>
    <row r="4" spans="1:4" s="7" customFormat="1" x14ac:dyDescent="0.3">
      <c r="D4" s="7" t="s">
        <v>119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1C57-C81B-43AA-84F9-56F9408E6748}">
  <sheetPr>
    <tabColor rgb="FF92D050"/>
  </sheetPr>
  <dimension ref="A1:BB42"/>
  <sheetViews>
    <sheetView tabSelected="1" topLeftCell="A2" workbookViewId="0">
      <selection activeCell="BC20" sqref="BC20"/>
    </sheetView>
  </sheetViews>
  <sheetFormatPr baseColWidth="10" defaultRowHeight="14.4" x14ac:dyDescent="0.3"/>
  <cols>
    <col min="1" max="1" width="11.5546875" style="37"/>
    <col min="2" max="2" width="23" style="37" customWidth="1"/>
    <col min="3" max="3" width="11.5546875" style="37" hidden="1" customWidth="1"/>
    <col min="4" max="4" width="13.44140625" style="37" customWidth="1"/>
    <col min="5" max="5" width="13.21875" style="37" customWidth="1"/>
    <col min="6" max="53" width="0" style="37" hidden="1" customWidth="1"/>
    <col min="54" max="54" width="13.5546875" style="37" customWidth="1"/>
    <col min="55" max="16384" width="11.5546875" style="37"/>
  </cols>
  <sheetData>
    <row r="1" spans="1:54" s="50" customFormat="1" ht="25.8" x14ac:dyDescent="0.5">
      <c r="A1" s="49" t="s">
        <v>143</v>
      </c>
    </row>
    <row r="2" spans="1:54" ht="21" x14ac:dyDescent="0.4">
      <c r="A2" s="36" t="s">
        <v>142</v>
      </c>
    </row>
    <row r="4" spans="1:54" s="38" customFormat="1" x14ac:dyDescent="0.3">
      <c r="A4" s="38" t="s">
        <v>144</v>
      </c>
      <c r="B4" s="38" t="s">
        <v>120</v>
      </c>
      <c r="D4" s="41" t="s">
        <v>138</v>
      </c>
      <c r="E4" s="38" t="s">
        <v>139</v>
      </c>
      <c r="BB4" s="38" t="s">
        <v>140</v>
      </c>
    </row>
    <row r="5" spans="1:54" x14ac:dyDescent="0.3">
      <c r="A5" s="37">
        <v>3000</v>
      </c>
      <c r="B5" s="37" t="s">
        <v>121</v>
      </c>
      <c r="D5" s="39">
        <v>31763</v>
      </c>
      <c r="E5" s="39">
        <v>115000</v>
      </c>
      <c r="BB5" s="39">
        <v>30000</v>
      </c>
    </row>
    <row r="6" spans="1:54" x14ac:dyDescent="0.3">
      <c r="A6" s="37">
        <v>3001</v>
      </c>
      <c r="B6" s="37" t="s">
        <v>122</v>
      </c>
      <c r="D6" s="39">
        <v>22420</v>
      </c>
      <c r="E6" s="39">
        <v>20000</v>
      </c>
      <c r="BB6" s="39">
        <v>20000</v>
      </c>
    </row>
    <row r="7" spans="1:54" x14ac:dyDescent="0.3">
      <c r="A7" s="37">
        <v>3002</v>
      </c>
      <c r="B7" s="37" t="s">
        <v>13</v>
      </c>
      <c r="D7" s="39">
        <v>97795</v>
      </c>
      <c r="E7" s="39">
        <v>30000</v>
      </c>
      <c r="BB7" s="39">
        <v>50000</v>
      </c>
    </row>
    <row r="8" spans="1:54" x14ac:dyDescent="0.3">
      <c r="A8" s="37">
        <v>3004</v>
      </c>
      <c r="B8" s="37" t="s">
        <v>133</v>
      </c>
      <c r="D8" s="39">
        <v>45000</v>
      </c>
      <c r="E8" s="39"/>
      <c r="BB8" s="39">
        <v>25000</v>
      </c>
    </row>
    <row r="9" spans="1:54" x14ac:dyDescent="0.3">
      <c r="A9" s="37">
        <v>3100</v>
      </c>
      <c r="B9" s="37" t="s">
        <v>123</v>
      </c>
      <c r="D9" s="39">
        <v>8947</v>
      </c>
      <c r="E9" s="39">
        <v>3000</v>
      </c>
      <c r="BB9" s="39">
        <v>8000</v>
      </c>
    </row>
    <row r="10" spans="1:54" x14ac:dyDescent="0.3">
      <c r="A10" s="37">
        <v>8040</v>
      </c>
      <c r="B10" s="37" t="s">
        <v>124</v>
      </c>
      <c r="D10" s="39">
        <v>2845</v>
      </c>
      <c r="E10" s="39">
        <v>500</v>
      </c>
      <c r="BB10" s="39">
        <v>3000</v>
      </c>
    </row>
    <row r="11" spans="1:54" s="38" customFormat="1" x14ac:dyDescent="0.3">
      <c r="B11" s="38" t="s">
        <v>12</v>
      </c>
      <c r="D11" s="40">
        <f>SUM(D5:D10)</f>
        <v>208770</v>
      </c>
      <c r="E11" s="40">
        <f>SUM(E5:E10)</f>
        <v>168500</v>
      </c>
      <c r="BB11" s="40">
        <f>SUM(BB5:BB10)</f>
        <v>136000</v>
      </c>
    </row>
    <row r="12" spans="1:54" x14ac:dyDescent="0.3">
      <c r="D12" s="39"/>
      <c r="E12" s="39"/>
      <c r="BB12" s="39"/>
    </row>
    <row r="13" spans="1:54" x14ac:dyDescent="0.3">
      <c r="D13" s="39"/>
      <c r="E13" s="39"/>
      <c r="BB13" s="39"/>
    </row>
    <row r="14" spans="1:54" s="38" customFormat="1" x14ac:dyDescent="0.3">
      <c r="B14" s="38" t="s">
        <v>145</v>
      </c>
      <c r="D14" s="40"/>
      <c r="E14" s="40"/>
      <c r="BB14" s="40"/>
    </row>
    <row r="15" spans="1:54" x14ac:dyDescent="0.3">
      <c r="A15" s="37">
        <v>6701</v>
      </c>
      <c r="B15" s="37" t="s">
        <v>125</v>
      </c>
      <c r="D15" s="39">
        <v>5186</v>
      </c>
      <c r="E15" s="39">
        <v>7000</v>
      </c>
      <c r="BB15" s="39">
        <v>7000</v>
      </c>
    </row>
    <row r="16" spans="1:54" x14ac:dyDescent="0.3">
      <c r="A16" s="37">
        <v>6730</v>
      </c>
      <c r="B16" s="37" t="s">
        <v>126</v>
      </c>
      <c r="D16" s="39">
        <v>14031</v>
      </c>
      <c r="E16" s="39">
        <v>20000</v>
      </c>
      <c r="BB16" s="39">
        <v>15000</v>
      </c>
    </row>
    <row r="17" spans="1:54" x14ac:dyDescent="0.3">
      <c r="A17" s="37">
        <v>6740</v>
      </c>
      <c r="B17" s="37" t="s">
        <v>9</v>
      </c>
      <c r="D17" s="39">
        <v>38014</v>
      </c>
      <c r="E17" s="39">
        <v>20000</v>
      </c>
      <c r="BB17" s="39">
        <v>30000</v>
      </c>
    </row>
    <row r="18" spans="1:54" x14ac:dyDescent="0.3">
      <c r="A18" s="37">
        <v>6750</v>
      </c>
      <c r="B18" s="37" t="s">
        <v>127</v>
      </c>
      <c r="D18" s="39">
        <v>660</v>
      </c>
      <c r="E18" s="39">
        <v>5000</v>
      </c>
      <c r="BB18" s="39">
        <v>3000</v>
      </c>
    </row>
    <row r="19" spans="1:54" x14ac:dyDescent="0.3">
      <c r="A19" s="37">
        <v>6760</v>
      </c>
      <c r="B19" s="37" t="s">
        <v>128</v>
      </c>
      <c r="D19" s="39">
        <v>7630</v>
      </c>
      <c r="E19" s="39">
        <v>12000</v>
      </c>
      <c r="BB19" s="39">
        <v>10000</v>
      </c>
    </row>
    <row r="20" spans="1:54" x14ac:dyDescent="0.3">
      <c r="A20" s="37">
        <v>6790</v>
      </c>
      <c r="B20" s="37" t="s">
        <v>141</v>
      </c>
      <c r="D20" s="39">
        <v>91614</v>
      </c>
      <c r="E20" s="39">
        <v>125000</v>
      </c>
      <c r="BB20" s="39">
        <v>145000</v>
      </c>
    </row>
    <row r="21" spans="1:54" x14ac:dyDescent="0.3">
      <c r="A21" s="37">
        <v>6791</v>
      </c>
      <c r="B21" s="37" t="s">
        <v>129</v>
      </c>
      <c r="D21" s="39">
        <v>22075</v>
      </c>
      <c r="E21" s="39">
        <v>10000</v>
      </c>
      <c r="BB21" s="39">
        <v>10000</v>
      </c>
    </row>
    <row r="22" spans="1:54" x14ac:dyDescent="0.3">
      <c r="A22" s="37">
        <v>7140</v>
      </c>
      <c r="B22" s="37" t="s">
        <v>130</v>
      </c>
      <c r="D22" s="39"/>
      <c r="E22" s="39">
        <v>5000</v>
      </c>
      <c r="BB22" s="39"/>
    </row>
    <row r="23" spans="1:54" x14ac:dyDescent="0.3">
      <c r="A23" s="37">
        <v>7320</v>
      </c>
      <c r="B23" s="37" t="s">
        <v>131</v>
      </c>
      <c r="D23" s="39">
        <v>257</v>
      </c>
      <c r="E23" s="39">
        <v>5000</v>
      </c>
      <c r="BB23" s="39">
        <v>1000</v>
      </c>
    </row>
    <row r="24" spans="1:54" x14ac:dyDescent="0.3">
      <c r="A24" s="37">
        <v>7740</v>
      </c>
      <c r="B24" s="37" t="s">
        <v>132</v>
      </c>
      <c r="D24" s="39">
        <v>1507</v>
      </c>
      <c r="E24" s="39">
        <v>1000</v>
      </c>
      <c r="BB24" s="39">
        <v>2000</v>
      </c>
    </row>
    <row r="25" spans="1:54" s="38" customFormat="1" x14ac:dyDescent="0.3">
      <c r="B25" s="38" t="s">
        <v>12</v>
      </c>
      <c r="D25" s="40">
        <f>SUM(D15:D24)</f>
        <v>180974</v>
      </c>
      <c r="E25" s="40">
        <f>SUM(E15:E24)</f>
        <v>210000</v>
      </c>
      <c r="BB25" s="40">
        <f>SUM(BB15:BB24)</f>
        <v>223000</v>
      </c>
    </row>
    <row r="26" spans="1:54" x14ac:dyDescent="0.3">
      <c r="D26" s="39"/>
      <c r="E26" s="39"/>
      <c r="BB26" s="39"/>
    </row>
    <row r="27" spans="1:54" s="38" customFormat="1" x14ac:dyDescent="0.3">
      <c r="B27" s="38" t="s">
        <v>134</v>
      </c>
      <c r="D27" s="42">
        <f>SUM(D11-D25)</f>
        <v>27796</v>
      </c>
      <c r="E27" s="43">
        <f>SUM(E11-E25)</f>
        <v>-41500</v>
      </c>
      <c r="BB27" s="48">
        <f>SUM(BB11-BB25)</f>
        <v>-87000</v>
      </c>
    </row>
    <row r="28" spans="1:54" x14ac:dyDescent="0.3">
      <c r="D28" s="39"/>
    </row>
    <row r="29" spans="1:54" x14ac:dyDescent="0.3">
      <c r="D29" s="39"/>
    </row>
    <row r="31" spans="1:54" x14ac:dyDescent="0.3">
      <c r="B31" s="38" t="s">
        <v>40</v>
      </c>
      <c r="D31" s="39"/>
    </row>
    <row r="32" spans="1:54" x14ac:dyDescent="0.3">
      <c r="B32" s="37" t="s">
        <v>135</v>
      </c>
      <c r="D32" s="44">
        <v>37513</v>
      </c>
    </row>
    <row r="33" spans="2:4" x14ac:dyDescent="0.3">
      <c r="B33" s="37" t="s">
        <v>136</v>
      </c>
      <c r="D33" s="45">
        <v>413728</v>
      </c>
    </row>
    <row r="34" spans="2:4" x14ac:dyDescent="0.3">
      <c r="B34" s="37" t="s">
        <v>12</v>
      </c>
      <c r="D34" s="46">
        <f>SUM(D32:D33)</f>
        <v>451241</v>
      </c>
    </row>
    <row r="35" spans="2:4" x14ac:dyDescent="0.3">
      <c r="D35" s="44"/>
    </row>
    <row r="36" spans="2:4" x14ac:dyDescent="0.3">
      <c r="B36" s="38" t="s">
        <v>43</v>
      </c>
      <c r="D36" s="44"/>
    </row>
    <row r="37" spans="2:4" x14ac:dyDescent="0.3">
      <c r="B37" s="37" t="s">
        <v>137</v>
      </c>
      <c r="D37" s="44">
        <v>27796</v>
      </c>
    </row>
    <row r="38" spans="2:4" x14ac:dyDescent="0.3">
      <c r="B38" s="37" t="s">
        <v>44</v>
      </c>
      <c r="D38" s="44">
        <v>423445</v>
      </c>
    </row>
    <row r="39" spans="2:4" x14ac:dyDescent="0.3">
      <c r="B39" s="37" t="s">
        <v>12</v>
      </c>
      <c r="D39" s="47">
        <f>SUM(D37:D38)</f>
        <v>451241</v>
      </c>
    </row>
    <row r="40" spans="2:4" x14ac:dyDescent="0.3">
      <c r="D40" s="44"/>
    </row>
    <row r="41" spans="2:4" x14ac:dyDescent="0.3">
      <c r="D41" s="44"/>
    </row>
    <row r="42" spans="2:4" x14ac:dyDescent="0.3">
      <c r="D42" s="44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Transaksjoner 2021</vt:lpstr>
      <vt:lpstr>Resultat 2021</vt:lpstr>
      <vt:lpstr>Balanse 2021</vt:lpstr>
      <vt:lpstr>BRF regnskap 2022</vt:lpstr>
      <vt:lpstr>regnskap og budsjett 2022</vt:lpstr>
      <vt:lpstr>'Transaksjoner 2021'!Utskriftsområde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Toril</cp:lastModifiedBy>
  <cp:lastPrinted>2023-01-26T12:58:20Z</cp:lastPrinted>
  <dcterms:created xsi:type="dcterms:W3CDTF">2018-02-06T19:14:36Z</dcterms:created>
  <dcterms:modified xsi:type="dcterms:W3CDTF">2023-02-02T09:48:00Z</dcterms:modified>
</cp:coreProperties>
</file>